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328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ysk A 2023.03.04\A\Wrocław\UM\2026\EE\EE PV\zalacznik_do_swz 73_2025_wke_\"/>
    </mc:Choice>
  </mc:AlternateContent>
  <xr:revisionPtr revIDLastSave="0" documentId="13_ncr:1_{0766ACF3-E4A7-45F1-9045-CA20E2FB4025}" xr6:coauthVersionLast="47" xr6:coauthVersionMax="47" xr10:uidLastSave="{00000000-0000-0000-0000-000000000000}"/>
  <bookViews>
    <workbookView xWindow="-120" yWindow="-120" windowWidth="51840" windowHeight="21120" xr2:uid="{00000000-000D-0000-FFFF-FFFF00000000}"/>
  </bookViews>
  <sheets>
    <sheet name="kalkulator" sheetId="1" r:id="rId1"/>
  </sheets>
  <definedNames>
    <definedName name="_xlnm._FilterDatabase" localSheetId="0" hidden="1">kalkulator!$D$7:$AG$21</definedName>
    <definedName name="_xlnm.Print_Area" localSheetId="0">kalkulator!$A$1:$BN$22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W21" i="1" l="1"/>
  <c r="AW20" i="1"/>
  <c r="AW19" i="1"/>
  <c r="AW18" i="1"/>
  <c r="AW17" i="1"/>
  <c r="AW16" i="1"/>
  <c r="AW15" i="1"/>
  <c r="AW14" i="1"/>
  <c r="AW13" i="1"/>
  <c r="AW12" i="1"/>
  <c r="AW11" i="1"/>
  <c r="AW10" i="1"/>
  <c r="AW9" i="1"/>
  <c r="AW8" i="1"/>
  <c r="AU21" i="1"/>
  <c r="AU20" i="1"/>
  <c r="AU19" i="1"/>
  <c r="AU18" i="1"/>
  <c r="AU17" i="1"/>
  <c r="AU16" i="1"/>
  <c r="AU15" i="1"/>
  <c r="AU14" i="1"/>
  <c r="AU13" i="1"/>
  <c r="AU12" i="1"/>
  <c r="AU11" i="1"/>
  <c r="AU10" i="1"/>
  <c r="AU9" i="1"/>
  <c r="AU8" i="1"/>
  <c r="AE22" i="1"/>
  <c r="AD22" i="1"/>
  <c r="AE23" i="1" s="1"/>
  <c r="BH21" i="1"/>
  <c r="BI21" i="1" s="1"/>
  <c r="BG21" i="1"/>
  <c r="BE21" i="1"/>
  <c r="BD21" i="1"/>
  <c r="AZ21" i="1"/>
  <c r="BC21" i="1" s="1"/>
  <c r="AY21" i="1"/>
  <c r="AV21" i="1"/>
  <c r="AR21" i="1"/>
  <c r="AQ21" i="1"/>
  <c r="AO21" i="1"/>
  <c r="AN21" i="1"/>
  <c r="AM21" i="1"/>
  <c r="AG21" i="1"/>
  <c r="AS21" i="1" s="1"/>
  <c r="BH20" i="1"/>
  <c r="BI20" i="1" s="1"/>
  <c r="BG20" i="1"/>
  <c r="BE20" i="1"/>
  <c r="AZ20" i="1"/>
  <c r="BC20" i="1" s="1"/>
  <c r="AY20" i="1"/>
  <c r="AV20" i="1"/>
  <c r="AT20" i="1"/>
  <c r="AR20" i="1"/>
  <c r="AS20" i="1" s="1"/>
  <c r="AQ20" i="1"/>
  <c r="AO20" i="1"/>
  <c r="AN20" i="1"/>
  <c r="AM20" i="1"/>
  <c r="AG20" i="1"/>
  <c r="AH20" i="1" s="1"/>
  <c r="BI19" i="1"/>
  <c r="BG19" i="1"/>
  <c r="BF19" i="1"/>
  <c r="BD19" i="1"/>
  <c r="BE19" i="1" s="1"/>
  <c r="AY19" i="1"/>
  <c r="AX19" i="1"/>
  <c r="AV19" i="1"/>
  <c r="AR19" i="1"/>
  <c r="AS19" i="1" s="1"/>
  <c r="AP19" i="1"/>
  <c r="AQ19" i="1" s="1"/>
  <c r="AO19" i="1"/>
  <c r="AL19" i="1"/>
  <c r="AM19" i="1" s="1"/>
  <c r="AG19" i="1"/>
  <c r="AZ19" i="1" s="1"/>
  <c r="BC19" i="1" s="1"/>
  <c r="BH18" i="1"/>
  <c r="BI18" i="1" s="1"/>
  <c r="BG18" i="1"/>
  <c r="BF18" i="1"/>
  <c r="BD18" i="1"/>
  <c r="BE18" i="1" s="1"/>
  <c r="AY18" i="1"/>
  <c r="AX18" i="1"/>
  <c r="AV18" i="1"/>
  <c r="AT18" i="1"/>
  <c r="AR18" i="1"/>
  <c r="AP18" i="1"/>
  <c r="AQ18" i="1" s="1"/>
  <c r="AN18" i="1"/>
  <c r="AO18" i="1" s="1"/>
  <c r="AL18" i="1"/>
  <c r="AM18" i="1" s="1"/>
  <c r="AG18" i="1"/>
  <c r="AH18" i="1" s="1"/>
  <c r="BI17" i="1"/>
  <c r="BH17" i="1"/>
  <c r="BF17" i="1"/>
  <c r="BG17" i="1" s="1"/>
  <c r="BD17" i="1"/>
  <c r="BE17" i="1" s="1"/>
  <c r="AY17" i="1"/>
  <c r="AX17" i="1"/>
  <c r="AV17" i="1"/>
  <c r="AT17" i="1"/>
  <c r="AR17" i="1"/>
  <c r="AS17" i="1" s="1"/>
  <c r="AP17" i="1"/>
  <c r="AQ17" i="1" s="1"/>
  <c r="AN17" i="1"/>
  <c r="AO17" i="1" s="1"/>
  <c r="AM17" i="1"/>
  <c r="AL17" i="1"/>
  <c r="AG17" i="1"/>
  <c r="AH17" i="1" s="1"/>
  <c r="BH16" i="1"/>
  <c r="BI16" i="1" s="1"/>
  <c r="BG16" i="1"/>
  <c r="BF16" i="1"/>
  <c r="BD16" i="1"/>
  <c r="BE16" i="1" s="1"/>
  <c r="AY16" i="1"/>
  <c r="AX16" i="1"/>
  <c r="AV16" i="1"/>
  <c r="AT16" i="1"/>
  <c r="AR16" i="1"/>
  <c r="AP16" i="1"/>
  <c r="AQ16" i="1" s="1"/>
  <c r="AN16" i="1"/>
  <c r="AO16" i="1" s="1"/>
  <c r="AL16" i="1"/>
  <c r="AM16" i="1" s="1"/>
  <c r="AG16" i="1"/>
  <c r="AH16" i="1" s="1"/>
  <c r="BH15" i="1"/>
  <c r="BI15" i="1" s="1"/>
  <c r="BF15" i="1"/>
  <c r="BG15" i="1" s="1"/>
  <c r="BD15" i="1"/>
  <c r="BE15" i="1" s="1"/>
  <c r="AZ15" i="1"/>
  <c r="BC15" i="1" s="1"/>
  <c r="AY15" i="1"/>
  <c r="AX15" i="1"/>
  <c r="AV15" i="1"/>
  <c r="AT15" i="1"/>
  <c r="AR15" i="1"/>
  <c r="AP15" i="1"/>
  <c r="AQ15" i="1" s="1"/>
  <c r="AN15" i="1"/>
  <c r="AO15" i="1" s="1"/>
  <c r="AL15" i="1"/>
  <c r="AM15" i="1" s="1"/>
  <c r="AH15" i="1"/>
  <c r="AG15" i="1"/>
  <c r="BH14" i="1"/>
  <c r="BI14" i="1" s="1"/>
  <c r="BF14" i="1"/>
  <c r="BG14" i="1" s="1"/>
  <c r="BD14" i="1"/>
  <c r="BE14" i="1" s="1"/>
  <c r="AY14" i="1"/>
  <c r="AX14" i="1"/>
  <c r="AV14" i="1"/>
  <c r="AT14" i="1"/>
  <c r="AR14" i="1"/>
  <c r="AP14" i="1"/>
  <c r="AQ14" i="1" s="1"/>
  <c r="AO14" i="1"/>
  <c r="AN14" i="1"/>
  <c r="AL14" i="1"/>
  <c r="AM14" i="1" s="1"/>
  <c r="AG14" i="1"/>
  <c r="AH14" i="1" s="1"/>
  <c r="BH13" i="1"/>
  <c r="BI13" i="1" s="1"/>
  <c r="BF13" i="1"/>
  <c r="BG13" i="1" s="1"/>
  <c r="BE13" i="1"/>
  <c r="BD13" i="1"/>
  <c r="AZ13" i="1"/>
  <c r="BC13" i="1" s="1"/>
  <c r="AY13" i="1"/>
  <c r="AX13" i="1"/>
  <c r="AV13" i="1"/>
  <c r="AT13" i="1"/>
  <c r="AR13" i="1"/>
  <c r="AS13" i="1" s="1"/>
  <c r="AP13" i="1"/>
  <c r="AQ13" i="1" s="1"/>
  <c r="AN13" i="1"/>
  <c r="AO13" i="1" s="1"/>
  <c r="AL13" i="1"/>
  <c r="AM13" i="1" s="1"/>
  <c r="AG13" i="1"/>
  <c r="AH13" i="1" s="1"/>
  <c r="BH12" i="1"/>
  <c r="BI12" i="1" s="1"/>
  <c r="BF12" i="1"/>
  <c r="BG12" i="1" s="1"/>
  <c r="BD12" i="1"/>
  <c r="BE12" i="1" s="1"/>
  <c r="BC12" i="1"/>
  <c r="AY12" i="1"/>
  <c r="AX12" i="1"/>
  <c r="AV12" i="1"/>
  <c r="AT12" i="1"/>
  <c r="AR12" i="1"/>
  <c r="AP12" i="1"/>
  <c r="AQ12" i="1" s="1"/>
  <c r="AN12" i="1"/>
  <c r="AO12" i="1" s="1"/>
  <c r="AL12" i="1"/>
  <c r="AM12" i="1" s="1"/>
  <c r="AG12" i="1"/>
  <c r="AH12" i="1" s="1"/>
  <c r="BI11" i="1"/>
  <c r="BF11" i="1"/>
  <c r="BG11" i="1" s="1"/>
  <c r="BD11" i="1"/>
  <c r="BE11" i="1" s="1"/>
  <c r="AY11" i="1"/>
  <c r="AX11" i="1"/>
  <c r="AV11" i="1"/>
  <c r="AS11" i="1"/>
  <c r="AR11" i="1"/>
  <c r="AP11" i="1"/>
  <c r="AQ11" i="1" s="1"/>
  <c r="AO11" i="1"/>
  <c r="AL11" i="1"/>
  <c r="AM11" i="1" s="1"/>
  <c r="AG11" i="1"/>
  <c r="AZ11" i="1" s="1"/>
  <c r="BC11" i="1" s="1"/>
  <c r="BI10" i="1"/>
  <c r="BF10" i="1"/>
  <c r="BG10" i="1" s="1"/>
  <c r="BD10" i="1"/>
  <c r="BE10" i="1" s="1"/>
  <c r="AY10" i="1"/>
  <c r="AX10" i="1"/>
  <c r="AV10" i="1"/>
  <c r="AR10" i="1"/>
  <c r="AS10" i="1" s="1"/>
  <c r="AP10" i="1"/>
  <c r="AQ10" i="1" s="1"/>
  <c r="AO10" i="1"/>
  <c r="AL10" i="1"/>
  <c r="AM10" i="1" s="1"/>
  <c r="AG10" i="1"/>
  <c r="AZ10" i="1" s="1"/>
  <c r="BC10" i="1" s="1"/>
  <c r="B10" i="1"/>
  <c r="B11" i="1" s="1"/>
  <c r="B12" i="1" s="1"/>
  <c r="B13" i="1" s="1"/>
  <c r="B14" i="1" s="1"/>
  <c r="B15" i="1" s="1"/>
  <c r="B16" i="1" s="1"/>
  <c r="B17" i="1" s="1"/>
  <c r="B18" i="1" s="1"/>
  <c r="B19" i="1" s="1"/>
  <c r="B20" i="1" s="1"/>
  <c r="B21" i="1" s="1"/>
  <c r="A10" i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BI9" i="1"/>
  <c r="BG9" i="1"/>
  <c r="BE9" i="1"/>
  <c r="AY9" i="1"/>
  <c r="AV9" i="1"/>
  <c r="AR9" i="1"/>
  <c r="AQ9" i="1"/>
  <c r="AO9" i="1"/>
  <c r="AM9" i="1"/>
  <c r="AG9" i="1"/>
  <c r="AZ9" i="1" s="1"/>
  <c r="BC9" i="1" s="1"/>
  <c r="C9" i="1"/>
  <c r="C10" i="1" s="1"/>
  <c r="C11" i="1" s="1"/>
  <c r="C12" i="1" s="1"/>
  <c r="C13" i="1" s="1"/>
  <c r="C14" i="1" s="1"/>
  <c r="C15" i="1" s="1"/>
  <c r="C16" i="1" s="1"/>
  <c r="C17" i="1" s="1"/>
  <c r="C18" i="1" s="1"/>
  <c r="C19" i="1" s="1"/>
  <c r="C20" i="1" s="1"/>
  <c r="C21" i="1" s="1"/>
  <c r="B9" i="1"/>
  <c r="A9" i="1"/>
  <c r="BI8" i="1"/>
  <c r="BG8" i="1"/>
  <c r="BE8" i="1"/>
  <c r="AZ8" i="1"/>
  <c r="BC8" i="1" s="1"/>
  <c r="AY8" i="1"/>
  <c r="AV8" i="1"/>
  <c r="AR8" i="1"/>
  <c r="AS8" i="1" s="1"/>
  <c r="AQ8" i="1"/>
  <c r="AO8" i="1"/>
  <c r="AM8" i="1"/>
  <c r="AJ8" i="1"/>
  <c r="AJ9" i="1" s="1"/>
  <c r="AJ10" i="1" s="1"/>
  <c r="AJ11" i="1" s="1"/>
  <c r="AJ12" i="1" s="1"/>
  <c r="AJ13" i="1" s="1"/>
  <c r="AJ14" i="1" s="1"/>
  <c r="AJ15" i="1" s="1"/>
  <c r="AJ16" i="1" s="1"/>
  <c r="AJ17" i="1" s="1"/>
  <c r="AJ18" i="1" s="1"/>
  <c r="AJ19" i="1" s="1"/>
  <c r="AJ20" i="1" s="1"/>
  <c r="AJ21" i="1" s="1"/>
  <c r="AH8" i="1"/>
  <c r="AG8" i="1"/>
  <c r="AK8" i="1" l="1"/>
  <c r="BK8" i="1" s="1"/>
  <c r="AK13" i="1"/>
  <c r="BK13" i="1" s="1"/>
  <c r="AK17" i="1"/>
  <c r="BK17" i="1" s="1"/>
  <c r="AH10" i="1"/>
  <c r="AH21" i="1"/>
  <c r="AK16" i="1"/>
  <c r="BK16" i="1" s="1"/>
  <c r="AG22" i="1"/>
  <c r="AH22" i="1" s="1"/>
  <c r="AS15" i="1"/>
  <c r="AZ17" i="1"/>
  <c r="BC17" i="1" s="1"/>
  <c r="AH19" i="1"/>
  <c r="AK12" i="1"/>
  <c r="BK12" i="1" s="1"/>
  <c r="BJ10" i="1"/>
  <c r="BJ8" i="1"/>
  <c r="BJ13" i="1"/>
  <c r="BJ17" i="1"/>
  <c r="BJ20" i="1"/>
  <c r="BJ21" i="1"/>
  <c r="AK14" i="1"/>
  <c r="BK14" i="1" s="1"/>
  <c r="AK15" i="1"/>
  <c r="BK15" i="1" s="1"/>
  <c r="AK18" i="1"/>
  <c r="BK18" i="1" s="1"/>
  <c r="AK19" i="1"/>
  <c r="BK19" i="1" s="1"/>
  <c r="AK20" i="1"/>
  <c r="BK20" i="1" s="1"/>
  <c r="AK10" i="1"/>
  <c r="BK10" i="1" s="1"/>
  <c r="BJ11" i="1"/>
  <c r="BJ15" i="1"/>
  <c r="BJ19" i="1"/>
  <c r="AK21" i="1"/>
  <c r="BK21" i="1" s="1"/>
  <c r="AS14" i="1"/>
  <c r="AS16" i="1"/>
  <c r="AS18" i="1"/>
  <c r="AH11" i="1"/>
  <c r="AK11" i="1" s="1"/>
  <c r="BK11" i="1" s="1"/>
  <c r="AZ12" i="1"/>
  <c r="AZ14" i="1"/>
  <c r="BC14" i="1" s="1"/>
  <c r="BJ14" i="1" s="1"/>
  <c r="AZ16" i="1"/>
  <c r="BC16" i="1" s="1"/>
  <c r="BJ16" i="1" s="1"/>
  <c r="BL16" i="1" s="1"/>
  <c r="AZ18" i="1"/>
  <c r="BC18" i="1" s="1"/>
  <c r="BJ18" i="1" s="1"/>
  <c r="AS9" i="1"/>
  <c r="BJ9" i="1" s="1"/>
  <c r="AS12" i="1"/>
  <c r="BJ12" i="1" s="1"/>
  <c r="BL12" i="1" s="1"/>
  <c r="AH9" i="1"/>
  <c r="AK9" i="1" s="1"/>
  <c r="BK9" i="1" s="1"/>
  <c r="BL20" i="1" l="1"/>
  <c r="BM20" i="1" s="1"/>
  <c r="BN20" i="1" s="1"/>
  <c r="BL18" i="1"/>
  <c r="BM18" i="1" s="1"/>
  <c r="BN18" i="1" s="1"/>
  <c r="BL17" i="1"/>
  <c r="BM17" i="1" s="1"/>
  <c r="BN17" i="1" s="1"/>
  <c r="BL13" i="1"/>
  <c r="BL14" i="1"/>
  <c r="BM14" i="1" s="1"/>
  <c r="BN14" i="1" s="1"/>
  <c r="BK22" i="1"/>
  <c r="AZ22" i="1"/>
  <c r="BL19" i="1"/>
  <c r="BM19" i="1" s="1"/>
  <c r="BN19" i="1" s="1"/>
  <c r="BM16" i="1"/>
  <c r="BN16" i="1" s="1"/>
  <c r="BM12" i="1"/>
  <c r="BN12" i="1" s="1"/>
  <c r="BJ22" i="1"/>
  <c r="BL22" i="1" s="1"/>
  <c r="BL8" i="1"/>
  <c r="BM13" i="1"/>
  <c r="BN13" i="1" s="1"/>
  <c r="BL9" i="1"/>
  <c r="BL11" i="1"/>
  <c r="BL21" i="1"/>
  <c r="BL15" i="1"/>
  <c r="BL10" i="1"/>
  <c r="BM15" i="1" l="1"/>
  <c r="BN15" i="1" s="1"/>
  <c r="BM10" i="1"/>
  <c r="BN10" i="1" s="1"/>
  <c r="BM9" i="1"/>
  <c r="BN9" i="1" s="1"/>
  <c r="BM22" i="1"/>
  <c r="H3" i="1" s="1"/>
  <c r="H2" i="1"/>
  <c r="BM11" i="1"/>
  <c r="BN11" i="1" s="1"/>
  <c r="BM8" i="1"/>
  <c r="BN8" i="1" s="1"/>
  <c r="BM21" i="1"/>
  <c r="BN21" i="1" s="1"/>
  <c r="BN22" i="1" l="1"/>
  <c r="H4" i="1" s="1"/>
</calcChain>
</file>

<file path=xl/sharedStrings.xml><?xml version="1.0" encoding="utf-8"?>
<sst xmlns="http://schemas.openxmlformats.org/spreadsheetml/2006/main" count="372" uniqueCount="172">
  <si>
    <t>Cena jednostkowa netto energii elektrycznej w  zł/ MWh</t>
  </si>
  <si>
    <t>Cena oferty netto ogółem</t>
  </si>
  <si>
    <t>VAT</t>
  </si>
  <si>
    <t>Cena oferty brutto ogółem</t>
  </si>
  <si>
    <t>W powyżej zaznaczonej komórce żółtym kolorem należy wpisać cenę jednostkową za 1 MWh zachowując format ceny.</t>
  </si>
  <si>
    <t>Lp.</t>
  </si>
  <si>
    <t>Id Nabywcy</t>
  </si>
  <si>
    <t xml:space="preserve">Lp. Nabywcy </t>
  </si>
  <si>
    <t>Nazwa płatnika</t>
  </si>
  <si>
    <t>NIP</t>
  </si>
  <si>
    <t>Kod pocztowy</t>
  </si>
  <si>
    <t>Miejscowość</t>
  </si>
  <si>
    <t>Ulica</t>
  </si>
  <si>
    <t>Nr posesji</t>
  </si>
  <si>
    <t>Nazwa odbiorcy</t>
  </si>
  <si>
    <t>Nr lokalu</t>
  </si>
  <si>
    <t>Nazwa obiektu - ppe</t>
  </si>
  <si>
    <t>Operator Systemu Dystrybucyjnego</t>
  </si>
  <si>
    <t>Obecny sprzedawca energii</t>
  </si>
  <si>
    <t>Poczta</t>
  </si>
  <si>
    <t>Sposób wystawiania faktury</t>
  </si>
  <si>
    <t>Nr PPE</t>
  </si>
  <si>
    <t>Nr licznika</t>
  </si>
  <si>
    <t>Grupa taryfowa OSD</t>
  </si>
  <si>
    <t xml:space="preserve"> Moc umowna  kW</t>
  </si>
  <si>
    <t xml:space="preserve"> strefa I 
[kWh]</t>
  </si>
  <si>
    <t>strefa II [kWh]</t>
  </si>
  <si>
    <t>strefa III [kWh]</t>
  </si>
  <si>
    <t>Razem [kWh]</t>
  </si>
  <si>
    <t>Razem [MWh]</t>
  </si>
  <si>
    <t>Ilość miesięcy</t>
  </si>
  <si>
    <t>Cena energii elektrycznej w zł/MWh</t>
  </si>
  <si>
    <t>Koszt energii elektrycznej</t>
  </si>
  <si>
    <t>Cena jednostkowa opłaty abonamentowej [zł/mc]</t>
  </si>
  <si>
    <t>Koszt opłaty abonamentowej</t>
  </si>
  <si>
    <t>Cena jednostkowa opłaty przejściowej [zł/kW/mc]</t>
  </si>
  <si>
    <t>Koszt opłaty przejściowej</t>
  </si>
  <si>
    <t>Cena jednostkowa składnika stałego stawki sieciowej [zł/kW/mc]</t>
  </si>
  <si>
    <t>Koszt składnika stałego stawki sieciowej</t>
  </si>
  <si>
    <t>Cena jednostkowa opłaty OZE [zł/kWh]</t>
  </si>
  <si>
    <t>Koszt opłaty OZE</t>
  </si>
  <si>
    <t>Cena jednostkowa stawki opłaty jakościowej [zł/kWh]</t>
  </si>
  <si>
    <t>Koszt  opłaty jakościowej</t>
  </si>
  <si>
    <t>Cena jednostkowa stawki opłaty kogeneracyjnej  [zł/kWh]</t>
  </si>
  <si>
    <t>Koszt opłaty kogeneracyjnej</t>
  </si>
  <si>
    <t xml:space="preserve"> Moc umowna  [kW]</t>
  </si>
  <si>
    <t>Zużycie [kWh]</t>
  </si>
  <si>
    <t>Cena jednostkowa opłaty mocowej  [zł/kWh] lub [zł/mc]</t>
  </si>
  <si>
    <t>Wskaźnik opłaty mocowej</t>
  </si>
  <si>
    <t>Koszt opłaty mocowej</t>
  </si>
  <si>
    <t>Cena jednostkowa składnika zmiennego stawki sieciowej  [zł/kWh]                S1</t>
  </si>
  <si>
    <t>Koszt składnika zmiennego stawki sieciowej               S1</t>
  </si>
  <si>
    <t>Cena jednostkowa składnika zmiennego stawki sieciowej  [zł/kWh]                S2</t>
  </si>
  <si>
    <t>Koszt składnika zmiennego stawki sieciowej               S2</t>
  </si>
  <si>
    <t>Cena jednostkowa składnika zmiennego stawki sieciowej  [zł/kWh]                S3</t>
  </si>
  <si>
    <t>Koszt składnika zmiennego stawki sieciowej               S3</t>
  </si>
  <si>
    <t>Koszty dystrybucji netto</t>
  </si>
  <si>
    <t>Koszty energii netto</t>
  </si>
  <si>
    <t>Koszt oferty netto</t>
  </si>
  <si>
    <t>VAT 23 %</t>
  </si>
  <si>
    <t>Koszt oferty brutto</t>
  </si>
  <si>
    <t>Gmina Wrocław</t>
  </si>
  <si>
    <t>50-141</t>
  </si>
  <si>
    <t>Wrocław</t>
  </si>
  <si>
    <t>Pl. Nowy Targ</t>
  </si>
  <si>
    <t>1-8</t>
  </si>
  <si>
    <t xml:space="preserve">Przedszkole nr 121 "Zielone Przedszkole" </t>
  </si>
  <si>
    <t>51-621</t>
  </si>
  <si>
    <t xml:space="preserve">Tramwajowa </t>
  </si>
  <si>
    <t>Przedszkole nr 121</t>
  </si>
  <si>
    <t>Tauron Dystrybucja S.A.</t>
  </si>
  <si>
    <t>Tauron Sprzedaż Sp. z o.o.</t>
  </si>
  <si>
    <t>Tramwajowa</t>
  </si>
  <si>
    <t>indywidualna</t>
  </si>
  <si>
    <t>590322415103356926</t>
  </si>
  <si>
    <t>C11</t>
  </si>
  <si>
    <t>Szkoła Podstawowa nr 118</t>
  </si>
  <si>
    <t>54-130</t>
  </si>
  <si>
    <t xml:space="preserve">Bulwar Ikara </t>
  </si>
  <si>
    <t>30-417</t>
  </si>
  <si>
    <t>Kraków</t>
  </si>
  <si>
    <t>Wocław</t>
  </si>
  <si>
    <t>590322415101965250</t>
  </si>
  <si>
    <t>C21</t>
  </si>
  <si>
    <t>0,2221</t>
  </si>
  <si>
    <t>Zespół Szkolno-Przedszkolny nr 20</t>
  </si>
  <si>
    <t>54-061</t>
  </si>
  <si>
    <t>Karpnicka</t>
  </si>
  <si>
    <t>Zespół szkolno-Przedszkolny nr 20</t>
  </si>
  <si>
    <t>590322415102249625</t>
  </si>
  <si>
    <t>Zespół Szkolno-Przedszkolny nr 19</t>
  </si>
  <si>
    <t>53-135</t>
  </si>
  <si>
    <t>Januszowicka</t>
  </si>
  <si>
    <t>35-37</t>
  </si>
  <si>
    <t>Szkoła  Podsatwowa nr 47</t>
  </si>
  <si>
    <t>590322415102193706</t>
  </si>
  <si>
    <t>03278742</t>
  </si>
  <si>
    <t>Przedszkole nr 19</t>
  </si>
  <si>
    <t>Kutnowska</t>
  </si>
  <si>
    <t>10</t>
  </si>
  <si>
    <t>590322415103856730</t>
  </si>
  <si>
    <t>311686043246</t>
  </si>
  <si>
    <t>Wrocławski Zespoł Żłobków</t>
  </si>
  <si>
    <t>53-609</t>
  </si>
  <si>
    <t>Fabryczna</t>
  </si>
  <si>
    <t>15</t>
  </si>
  <si>
    <t>Wrocławski Zespoł Żłobków - Żłobek nr 16</t>
  </si>
  <si>
    <t>52-130</t>
  </si>
  <si>
    <t>Sygnałowa</t>
  </si>
  <si>
    <t>23</t>
  </si>
  <si>
    <t>590322415104159052</t>
  </si>
  <si>
    <t>97793992</t>
  </si>
  <si>
    <t>Przedszkole Nr 108</t>
  </si>
  <si>
    <t>53-312</t>
  </si>
  <si>
    <t>Drukarska</t>
  </si>
  <si>
    <t>8a</t>
  </si>
  <si>
    <t>Przedszkole</t>
  </si>
  <si>
    <t>590322415102573430</t>
  </si>
  <si>
    <t>A312456856774</t>
  </si>
  <si>
    <t>Szkoła Podstawowa nr 96</t>
  </si>
  <si>
    <t>50-437</t>
  </si>
  <si>
    <t>Krakowska</t>
  </si>
  <si>
    <t>590322415101547715</t>
  </si>
  <si>
    <t>N511600001374</t>
  </si>
  <si>
    <t>Przedszkole nr 66 Bajkolandia</t>
  </si>
  <si>
    <t>54-004</t>
  </si>
  <si>
    <t>Łączna</t>
  </si>
  <si>
    <t>1 do 5</t>
  </si>
  <si>
    <t>590322415102122577</t>
  </si>
  <si>
    <t>Zespół Szkolno-Przedszkolny nr 5</t>
  </si>
  <si>
    <t>51-004</t>
  </si>
  <si>
    <t>Osobowicka</t>
  </si>
  <si>
    <t>Zespól Szkolno-Przedszkolny</t>
  </si>
  <si>
    <t>590322415104438495</t>
  </si>
  <si>
    <t>Przedszkole nr 56 "Niezapominajka"</t>
  </si>
  <si>
    <t>52-314</t>
  </si>
  <si>
    <t>Wałbrzyska</t>
  </si>
  <si>
    <t>2A</t>
  </si>
  <si>
    <t>DUŻA Niezapominajka</t>
  </si>
  <si>
    <t xml:space="preserve">Wałbrzyska </t>
  </si>
  <si>
    <t>590322415102065614</t>
  </si>
  <si>
    <t>52-311</t>
  </si>
  <si>
    <t>Dożynkowa</t>
  </si>
  <si>
    <t>6A</t>
  </si>
  <si>
    <t>WIELKA Niezapominajka</t>
  </si>
  <si>
    <t>590322415100996095</t>
  </si>
  <si>
    <t>03373257</t>
  </si>
  <si>
    <t>8971383551</t>
  </si>
  <si>
    <t>pl. Nowy Targ</t>
  </si>
  <si>
    <t xml:space="preserve">Zarząd Cmentarzy Komunalnych </t>
  </si>
  <si>
    <t>50-224</t>
  </si>
  <si>
    <t>pl. Strzelecki</t>
  </si>
  <si>
    <t>19/21</t>
  </si>
  <si>
    <t xml:space="preserve">Cmentarz Komunalny Oddział Psie Pole </t>
  </si>
  <si>
    <t>51-315</t>
  </si>
  <si>
    <t>Kiełczowska</t>
  </si>
  <si>
    <t>90</t>
  </si>
  <si>
    <t>590322415101938780</t>
  </si>
  <si>
    <t xml:space="preserve"> 03281475</t>
  </si>
  <si>
    <t>C22b</t>
  </si>
  <si>
    <t>45</t>
  </si>
  <si>
    <t>0</t>
  </si>
  <si>
    <t>0,2818</t>
  </si>
  <si>
    <t>Urząd Miejski Wrocławia</t>
  </si>
  <si>
    <t>pl.Nowy Targ</t>
  </si>
  <si>
    <t>budynek użyteczności publicznej-urząd miasta 0779/17</t>
  </si>
  <si>
    <t>50-502</t>
  </si>
  <si>
    <t>Hubska</t>
  </si>
  <si>
    <t>8-16</t>
  </si>
  <si>
    <t>590322415103310294</t>
  </si>
  <si>
    <t>B21</t>
  </si>
  <si>
    <t xml:space="preserve">Załącznik nr 1c  do SWZ cz.2 
– arkusz kalkulacyjny
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</si>
</sst>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4" formatCode="_-* #,##0.00\ &quot;zł&quot;_-;\-* #,##0.00\ &quot;zł&quot;_-;_-* &quot;-&quot;??\ &quot;zł&quot;_-;_-@_-"/>
    <numFmt numFmtId="43" formatCode="_-* #,##0.00_-;\-* #,##0.00_-;_-* &quot;-&quot;??_-;_-@_-"/>
    <numFmt numFmtId="164" formatCode="_-* #,##0.00\ _z_ł_-;\-* #,##0.00\ _z_ł_-;_-* &quot;-&quot;??\ _z_ł_-;_-@_-"/>
    <numFmt numFmtId="165" formatCode="[$-415]General"/>
    <numFmt numFmtId="166" formatCode="_-* #,##0\ _z_ł_-;\-* #,##0\ _z_ł_-;_-* &quot;-&quot;??\ _z_ł_-;_-@_-"/>
    <numFmt numFmtId="167" formatCode="_-* #,##0.000\ _z_ł_-;\-* #,##0.000\ _z_ł_-;_-* &quot;-&quot;??\ _z_ł_-;_-@_-"/>
    <numFmt numFmtId="168" formatCode="[$-415]d\ mmm;@"/>
  </numFmts>
  <fonts count="13"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b/>
      <i/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1"/>
      <color indexed="8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indexed="8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1"/>
      <color indexed="8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44" fontId="1" fillId="0" borderId="0" applyFont="0" applyFill="0" applyBorder="0" applyAlignment="0" applyProtection="0"/>
    <xf numFmtId="165" fontId="4" fillId="0" borderId="0"/>
    <xf numFmtId="0" fontId="7" fillId="0" borderId="0"/>
    <xf numFmtId="164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68" fontId="11" fillId="0" borderId="0"/>
    <xf numFmtId="0" fontId="12" fillId="0" borderId="0"/>
  </cellStyleXfs>
  <cellXfs count="71">
    <xf numFmtId="0" fontId="0" fillId="0" borderId="0" xfId="0"/>
    <xf numFmtId="2" fontId="3" fillId="2" borderId="4" xfId="0" applyNumberFormat="1" applyFont="1" applyFill="1" applyBorder="1" applyAlignment="1">
      <alignment horizontal="right"/>
    </xf>
    <xf numFmtId="0" fontId="5" fillId="0" borderId="0" xfId="2" applyNumberFormat="1" applyFont="1"/>
    <xf numFmtId="0" fontId="5" fillId="0" borderId="0" xfId="2" applyNumberFormat="1" applyFont="1" applyAlignment="1">
      <alignment horizontal="center"/>
    </xf>
    <xf numFmtId="0" fontId="5" fillId="0" borderId="0" xfId="2" applyNumberFormat="1" applyFont="1" applyAlignment="1">
      <alignment horizontal="right"/>
    </xf>
    <xf numFmtId="44" fontId="5" fillId="0" borderId="0" xfId="1" applyFont="1"/>
    <xf numFmtId="44" fontId="6" fillId="0" borderId="4" xfId="1" applyFont="1" applyBorder="1"/>
    <xf numFmtId="44" fontId="6" fillId="0" borderId="8" xfId="1" applyFont="1" applyBorder="1"/>
    <xf numFmtId="49" fontId="8" fillId="0" borderId="4" xfId="3" applyNumberFormat="1" applyFont="1" applyBorder="1" applyAlignment="1">
      <alignment horizontal="center" vertical="center" wrapText="1"/>
    </xf>
    <xf numFmtId="49" fontId="9" fillId="0" borderId="4" xfId="3" applyNumberFormat="1" applyFont="1" applyBorder="1" applyAlignment="1">
      <alignment horizontal="center" vertical="center" wrapText="1"/>
    </xf>
    <xf numFmtId="49" fontId="8" fillId="0" borderId="4" xfId="3" applyNumberFormat="1" applyFont="1" applyBorder="1" applyAlignment="1">
      <alignment horizontal="center" vertical="center"/>
    </xf>
    <xf numFmtId="49" fontId="9" fillId="0" borderId="4" xfId="3" applyNumberFormat="1" applyFont="1" applyBorder="1" applyAlignment="1">
      <alignment horizontal="right" vertical="center" wrapText="1"/>
    </xf>
    <xf numFmtId="164" fontId="8" fillId="0" borderId="4" xfId="4" applyFont="1" applyFill="1" applyBorder="1" applyAlignment="1">
      <alignment horizontal="center" vertical="center" wrapText="1"/>
    </xf>
    <xf numFmtId="49" fontId="8" fillId="0" borderId="4" xfId="3" applyNumberFormat="1" applyFont="1" applyBorder="1" applyAlignment="1">
      <alignment vertical="center" wrapText="1"/>
    </xf>
    <xf numFmtId="166" fontId="8" fillId="0" borderId="4" xfId="5" applyNumberFormat="1" applyFont="1" applyFill="1" applyBorder="1" applyAlignment="1">
      <alignment horizontal="center" vertical="center" wrapText="1"/>
    </xf>
    <xf numFmtId="0" fontId="6" fillId="0" borderId="4" xfId="0" applyFont="1" applyBorder="1" applyAlignment="1">
      <alignment wrapText="1"/>
    </xf>
    <xf numFmtId="0" fontId="6" fillId="0" borderId="4" xfId="1" applyNumberFormat="1" applyFont="1" applyFill="1" applyBorder="1" applyAlignment="1">
      <alignment wrapText="1"/>
    </xf>
    <xf numFmtId="0" fontId="6" fillId="0" borderId="4" xfId="1" applyNumberFormat="1" applyFont="1" applyFill="1" applyBorder="1" applyAlignment="1">
      <alignment vertical="center" wrapText="1"/>
    </xf>
    <xf numFmtId="0" fontId="6" fillId="0" borderId="4" xfId="0" applyFont="1" applyBorder="1" applyAlignment="1">
      <alignment horizontal="center" wrapText="1"/>
    </xf>
    <xf numFmtId="0" fontId="6" fillId="0" borderId="4" xfId="1" applyNumberFormat="1" applyFont="1" applyFill="1" applyBorder="1" applyAlignment="1">
      <alignment horizontal="center" wrapText="1"/>
    </xf>
    <xf numFmtId="44" fontId="6" fillId="0" borderId="4" xfId="1" applyFont="1" applyFill="1" applyBorder="1" applyAlignment="1">
      <alignment horizontal="center" wrapText="1"/>
    </xf>
    <xf numFmtId="0" fontId="10" fillId="0" borderId="0" xfId="0" applyFont="1"/>
    <xf numFmtId="164" fontId="10" fillId="0" borderId="4" xfId="4" applyFont="1" applyFill="1" applyBorder="1" applyAlignment="1">
      <alignment horizontal="left" vertical="center"/>
    </xf>
    <xf numFmtId="44" fontId="6" fillId="0" borderId="4" xfId="1" applyFont="1" applyFill="1" applyBorder="1" applyAlignment="1"/>
    <xf numFmtId="44" fontId="6" fillId="0" borderId="4" xfId="1" applyFont="1" applyFill="1" applyBorder="1" applyAlignment="1">
      <alignment horizontal="right" wrapText="1"/>
    </xf>
    <xf numFmtId="49" fontId="6" fillId="0" borderId="4" xfId="1" applyNumberFormat="1" applyFont="1" applyFill="1" applyBorder="1" applyAlignment="1">
      <alignment horizontal="right" wrapText="1"/>
    </xf>
    <xf numFmtId="166" fontId="6" fillId="0" borderId="4" xfId="1" applyNumberFormat="1" applyFont="1" applyFill="1" applyBorder="1" applyAlignment="1">
      <alignment horizontal="right" wrapText="1"/>
    </xf>
    <xf numFmtId="44" fontId="6" fillId="0" borderId="4" xfId="1" applyFont="1" applyFill="1" applyBorder="1"/>
    <xf numFmtId="166" fontId="10" fillId="0" borderId="4" xfId="5" applyNumberFormat="1" applyFont="1" applyFill="1" applyBorder="1" applyAlignment="1">
      <alignment horizontal="left" vertical="center"/>
    </xf>
    <xf numFmtId="0" fontId="10" fillId="0" borderId="0" xfId="0" applyFont="1" applyAlignment="1">
      <alignment wrapText="1"/>
    </xf>
    <xf numFmtId="0" fontId="10" fillId="0" borderId="0" xfId="0" applyFont="1" applyAlignment="1">
      <alignment horizontal="right"/>
    </xf>
    <xf numFmtId="0" fontId="10" fillId="0" borderId="0" xfId="0" applyFont="1" applyAlignment="1">
      <alignment horizontal="center"/>
    </xf>
    <xf numFmtId="166" fontId="10" fillId="0" borderId="0" xfId="0" applyNumberFormat="1" applyFont="1"/>
    <xf numFmtId="166" fontId="10" fillId="0" borderId="0" xfId="5" applyNumberFormat="1" applyFont="1"/>
    <xf numFmtId="167" fontId="10" fillId="0" borderId="0" xfId="5" applyNumberFormat="1" applyFont="1"/>
    <xf numFmtId="166" fontId="5" fillId="0" borderId="0" xfId="2" applyNumberFormat="1" applyFont="1"/>
    <xf numFmtId="44" fontId="5" fillId="0" borderId="0" xfId="2" applyNumberFormat="1" applyFont="1"/>
    <xf numFmtId="0" fontId="10" fillId="0" borderId="4" xfId="3" applyFont="1" applyBorder="1" applyAlignment="1">
      <alignment horizontal="left" vertical="center" wrapText="1"/>
    </xf>
    <xf numFmtId="0" fontId="10" fillId="0" borderId="4" xfId="3" applyFont="1" applyBorder="1" applyAlignment="1">
      <alignment horizontal="left" vertical="center"/>
    </xf>
    <xf numFmtId="49" fontId="10" fillId="0" borderId="4" xfId="3" applyNumberFormat="1" applyFont="1" applyBorder="1" applyAlignment="1">
      <alignment horizontal="left" vertical="center"/>
    </xf>
    <xf numFmtId="0" fontId="10" fillId="0" borderId="4" xfId="3" applyFont="1" applyBorder="1" applyAlignment="1">
      <alignment horizontal="right" vertical="center"/>
    </xf>
    <xf numFmtId="167" fontId="10" fillId="0" borderId="4" xfId="5" applyNumberFormat="1" applyFont="1" applyFill="1" applyBorder="1" applyAlignment="1">
      <alignment horizontal="left" vertical="center"/>
    </xf>
    <xf numFmtId="0" fontId="6" fillId="0" borderId="4" xfId="0" applyFont="1" applyBorder="1"/>
    <xf numFmtId="2" fontId="6" fillId="0" borderId="4" xfId="0" applyNumberFormat="1" applyFont="1" applyBorder="1"/>
    <xf numFmtId="1" fontId="10" fillId="0" borderId="4" xfId="3" applyNumberFormat="1" applyFont="1" applyBorder="1" applyAlignment="1">
      <alignment horizontal="left" vertical="center"/>
    </xf>
    <xf numFmtId="49" fontId="10" fillId="0" borderId="4" xfId="3" applyNumberFormat="1" applyFont="1" applyBorder="1" applyAlignment="1">
      <alignment horizontal="right" vertical="center"/>
    </xf>
    <xf numFmtId="0" fontId="6" fillId="0" borderId="4" xfId="3" applyFont="1" applyBorder="1" applyAlignment="1">
      <alignment horizontal="left" vertical="center"/>
    </xf>
    <xf numFmtId="0" fontId="5" fillId="0" borderId="10" xfId="3" applyFont="1" applyBorder="1" applyAlignment="1">
      <alignment horizontal="left" vertical="center"/>
    </xf>
    <xf numFmtId="16" fontId="10" fillId="0" borderId="4" xfId="3" applyNumberFormat="1" applyFont="1" applyBorder="1" applyAlignment="1">
      <alignment horizontal="right" vertical="center"/>
    </xf>
    <xf numFmtId="16" fontId="10" fillId="0" borderId="4" xfId="3" applyNumberFormat="1" applyFont="1" applyBorder="1" applyAlignment="1">
      <alignment horizontal="left" vertical="center"/>
    </xf>
    <xf numFmtId="0" fontId="6" fillId="0" borderId="1" xfId="3" applyFont="1" applyBorder="1" applyAlignment="1">
      <alignment horizontal="left" vertical="center"/>
    </xf>
    <xf numFmtId="0" fontId="10" fillId="0" borderId="3" xfId="3" applyFont="1" applyBorder="1" applyAlignment="1">
      <alignment horizontal="left" vertical="center" wrapText="1"/>
    </xf>
    <xf numFmtId="0" fontId="6" fillId="0" borderId="4" xfId="6" applyNumberFormat="1" applyFont="1" applyBorder="1" applyAlignment="1">
      <alignment horizontal="left" vertical="center"/>
    </xf>
    <xf numFmtId="0" fontId="6" fillId="0" borderId="4" xfId="6" applyNumberFormat="1" applyFont="1" applyBorder="1" applyAlignment="1">
      <alignment horizontal="left" vertical="center" wrapText="1"/>
    </xf>
    <xf numFmtId="0" fontId="6" fillId="0" borderId="4" xfId="6" applyNumberFormat="1" applyFont="1" applyBorder="1" applyAlignment="1">
      <alignment horizontal="right" vertical="center"/>
    </xf>
    <xf numFmtId="49" fontId="6" fillId="0" borderId="4" xfId="6" applyNumberFormat="1" applyFont="1" applyBorder="1" applyAlignment="1">
      <alignment horizontal="left" vertical="center" wrapText="1"/>
    </xf>
    <xf numFmtId="49" fontId="6" fillId="0" borderId="4" xfId="6" applyNumberFormat="1" applyFont="1" applyBorder="1" applyAlignment="1">
      <alignment horizontal="left" vertical="center"/>
    </xf>
    <xf numFmtId="49" fontId="10" fillId="0" borderId="1" xfId="3" applyNumberFormat="1" applyFont="1" applyBorder="1" applyAlignment="1">
      <alignment horizontal="right" vertical="center"/>
    </xf>
    <xf numFmtId="0" fontId="6" fillId="0" borderId="4" xfId="1" applyNumberFormat="1" applyFont="1" applyFill="1" applyBorder="1" applyAlignment="1">
      <alignment horizontal="right" wrapText="1"/>
    </xf>
    <xf numFmtId="0" fontId="2" fillId="0" borderId="0" xfId="0" applyFont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wrapText="1"/>
    </xf>
    <xf numFmtId="0" fontId="3" fillId="0" borderId="2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3" fillId="2" borderId="4" xfId="0" applyFont="1" applyFill="1" applyBorder="1" applyAlignment="1">
      <alignment horizontal="center"/>
    </xf>
  </cellXfs>
  <cellStyles count="8">
    <cellStyle name="Dziesiętny 2" xfId="4" xr:uid="{00000000-0005-0000-0000-000000000000}"/>
    <cellStyle name="Dziesiętny 3" xfId="5" xr:uid="{00000000-0005-0000-0000-000001000000}"/>
    <cellStyle name="Excel Built-in Normal" xfId="2" xr:uid="{00000000-0005-0000-0000-000002000000}"/>
    <cellStyle name="Normalny" xfId="0" builtinId="0"/>
    <cellStyle name="Normalny 2" xfId="6" xr:uid="{00000000-0005-0000-0000-000004000000}"/>
    <cellStyle name="Normalny 3" xfId="3" xr:uid="{00000000-0005-0000-0000-000005000000}"/>
    <cellStyle name="Normalny 5" xfId="7" xr:uid="{00000000-0005-0000-0000-000006000000}"/>
    <cellStyle name="Walutowy" xfId="1" builtin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</sheetPr>
  <dimension ref="A1:BN23"/>
  <sheetViews>
    <sheetView tabSelected="1" topLeftCell="P1" workbookViewId="0">
      <selection activeCell="AX25" sqref="AX25"/>
    </sheetView>
  </sheetViews>
  <sheetFormatPr defaultRowHeight="15"/>
  <cols>
    <col min="1" max="1" width="5.125" style="29" customWidth="1"/>
    <col min="2" max="2" width="7.375" style="29" customWidth="1"/>
    <col min="3" max="3" width="4.5" style="29" customWidth="1"/>
    <col min="4" max="4" width="13.5" style="21" customWidth="1"/>
    <col min="5" max="5" width="10.875" style="21" bestFit="1" customWidth="1"/>
    <col min="6" max="6" width="8.375" style="21" customWidth="1"/>
    <col min="7" max="7" width="8.875" style="21" customWidth="1"/>
    <col min="8" max="8" width="13.625" style="21" customWidth="1"/>
    <col min="9" max="9" width="6.125" style="21" customWidth="1"/>
    <col min="10" max="10" width="31.5" style="21" customWidth="1"/>
    <col min="11" max="11" width="7.625" style="21" customWidth="1"/>
    <col min="12" max="12" width="9" style="21"/>
    <col min="13" max="13" width="12.125" style="21" customWidth="1"/>
    <col min="14" max="14" width="9.25" style="30" customWidth="1"/>
    <col min="15" max="15" width="9" style="21"/>
    <col min="16" max="16" width="44.125" style="21" customWidth="1"/>
    <col min="17" max="17" width="21.125" style="21" customWidth="1"/>
    <col min="18" max="18" width="22.875" style="21" customWidth="1"/>
    <col min="19" max="21" width="9" style="21"/>
    <col min="22" max="22" width="11.5" style="21" customWidth="1"/>
    <col min="23" max="23" width="9.125" style="21" bestFit="1" customWidth="1"/>
    <col min="24" max="24" width="9" style="21"/>
    <col min="25" max="25" width="17.875" style="31" customWidth="1"/>
    <col min="26" max="26" width="18.5" style="21" customWidth="1"/>
    <col min="27" max="27" width="12.375" style="21" customWidth="1"/>
    <col min="28" max="28" width="9" style="21"/>
    <col min="29" max="29" width="9.125" style="21" bestFit="1" customWidth="1"/>
    <col min="30" max="30" width="11.875" style="21" bestFit="1" customWidth="1"/>
    <col min="31" max="31" width="10.875" style="21" bestFit="1" customWidth="1"/>
    <col min="32" max="32" width="9.125" style="21" bestFit="1" customWidth="1"/>
    <col min="33" max="33" width="12.125" style="33" bestFit="1" customWidth="1"/>
    <col min="34" max="34" width="12.125" style="33" customWidth="1"/>
    <col min="35" max="35" width="8.625" style="2" customWidth="1"/>
    <col min="36" max="36" width="9.625" style="2" customWidth="1"/>
    <col min="37" max="37" width="14.25" style="2" customWidth="1"/>
    <col min="38" max="38" width="14.125" style="2" customWidth="1"/>
    <col min="39" max="39" width="12.875" style="2" customWidth="1"/>
    <col min="40" max="40" width="10.375" style="2" customWidth="1"/>
    <col min="41" max="41" width="11" style="2" customWidth="1"/>
    <col min="42" max="42" width="10" style="2" customWidth="1"/>
    <col min="43" max="43" width="13" style="2" customWidth="1"/>
    <col min="44" max="44" width="8.625" style="2" customWidth="1"/>
    <col min="45" max="45" width="11.625" style="2" customWidth="1"/>
    <col min="46" max="46" width="10.5" style="2" customWidth="1"/>
    <col min="47" max="47" width="12.25" style="2" customWidth="1"/>
    <col min="48" max="48" width="8.625" style="2" customWidth="1"/>
    <col min="49" max="49" width="13" style="2" customWidth="1"/>
    <col min="50" max="52" width="12.375" style="2" customWidth="1"/>
    <col min="53" max="53" width="8.625" style="4" customWidth="1"/>
    <col min="54" max="54" width="8.625" style="2" customWidth="1"/>
    <col min="55" max="55" width="15.25" style="2" customWidth="1"/>
    <col min="56" max="56" width="12.875" style="2" customWidth="1"/>
    <col min="57" max="57" width="13.125" style="2" customWidth="1"/>
    <col min="58" max="58" width="9.875" style="2" customWidth="1"/>
    <col min="59" max="59" width="12.875" style="2" customWidth="1"/>
    <col min="60" max="60" width="8.625" style="5" customWidth="1"/>
    <col min="61" max="61" width="12.75" style="2" customWidth="1"/>
    <col min="62" max="62" width="13.625" style="2" customWidth="1"/>
    <col min="63" max="66" width="14.625" style="2" customWidth="1"/>
    <col min="67" max="16384" width="9" style="21"/>
  </cols>
  <sheetData>
    <row r="1" spans="1:66" s="2" customFormat="1" ht="38.1" customHeight="1">
      <c r="A1" s="59" t="s">
        <v>171</v>
      </c>
      <c r="B1" s="59"/>
      <c r="C1" s="59"/>
      <c r="D1" s="59"/>
      <c r="E1" s="61" t="s">
        <v>0</v>
      </c>
      <c r="F1" s="62"/>
      <c r="G1" s="63"/>
      <c r="H1" s="1"/>
      <c r="J1" s="3"/>
      <c r="P1" s="3"/>
      <c r="Y1" s="4"/>
      <c r="Z1" s="4"/>
      <c r="AA1" s="4"/>
      <c r="AB1" s="4"/>
      <c r="AC1" s="4"/>
      <c r="BA1" s="4"/>
      <c r="BH1" s="5"/>
    </row>
    <row r="2" spans="1:66" s="2" customFormat="1">
      <c r="A2" s="59"/>
      <c r="B2" s="59"/>
      <c r="C2" s="59"/>
      <c r="D2" s="59"/>
      <c r="E2" s="64" t="s">
        <v>1</v>
      </c>
      <c r="F2" s="65"/>
      <c r="G2" s="66"/>
      <c r="H2" s="6">
        <f>BL22</f>
        <v>379429.68</v>
      </c>
      <c r="J2" s="3"/>
      <c r="P2" s="3"/>
      <c r="Y2" s="4"/>
      <c r="Z2" s="4"/>
      <c r="AA2" s="4"/>
      <c r="AB2" s="4"/>
      <c r="AC2" s="4"/>
      <c r="BA2" s="4"/>
      <c r="BH2" s="5"/>
    </row>
    <row r="3" spans="1:66" s="2" customFormat="1">
      <c r="A3" s="59"/>
      <c r="B3" s="59"/>
      <c r="C3" s="59"/>
      <c r="D3" s="59"/>
      <c r="E3" s="64" t="s">
        <v>2</v>
      </c>
      <c r="F3" s="65"/>
      <c r="G3" s="66"/>
      <c r="H3" s="6">
        <f>BM22</f>
        <v>87268.83</v>
      </c>
      <c r="J3" s="3"/>
      <c r="P3" s="3"/>
      <c r="Y3" s="4"/>
      <c r="Z3" s="4"/>
      <c r="AA3" s="4"/>
      <c r="AB3" s="4"/>
      <c r="AC3" s="4"/>
      <c r="BA3" s="4"/>
      <c r="BH3" s="5"/>
    </row>
    <row r="4" spans="1:66" s="2" customFormat="1">
      <c r="A4" s="59"/>
      <c r="B4" s="59"/>
      <c r="C4" s="59"/>
      <c r="D4" s="59"/>
      <c r="E4" s="67" t="s">
        <v>3</v>
      </c>
      <c r="F4" s="68"/>
      <c r="G4" s="69"/>
      <c r="H4" s="7">
        <f>BN22</f>
        <v>466698.51</v>
      </c>
      <c r="J4" s="3"/>
      <c r="P4" s="3"/>
      <c r="Y4" s="4"/>
      <c r="Z4" s="4"/>
      <c r="AA4" s="4"/>
      <c r="AB4" s="4"/>
      <c r="AC4" s="4"/>
      <c r="BA4" s="4"/>
      <c r="BH4" s="5"/>
    </row>
    <row r="5" spans="1:66" s="2" customFormat="1">
      <c r="A5" s="60"/>
      <c r="B5" s="60"/>
      <c r="C5" s="60"/>
      <c r="D5" s="60"/>
      <c r="E5" s="70" t="s">
        <v>4</v>
      </c>
      <c r="F5" s="70"/>
      <c r="G5" s="70"/>
      <c r="H5" s="70"/>
      <c r="I5" s="70"/>
      <c r="J5" s="70"/>
      <c r="K5" s="70"/>
      <c r="P5" s="3"/>
      <c r="Y5" s="4"/>
      <c r="Z5" s="4"/>
      <c r="AA5" s="4"/>
      <c r="AB5" s="4"/>
      <c r="AC5" s="4"/>
      <c r="BA5" s="4"/>
      <c r="BH5" s="5"/>
    </row>
    <row r="7" spans="1:66" ht="135">
      <c r="A7" s="8" t="s">
        <v>5</v>
      </c>
      <c r="B7" s="8" t="s">
        <v>6</v>
      </c>
      <c r="C7" s="8" t="s">
        <v>7</v>
      </c>
      <c r="D7" s="9" t="s">
        <v>8</v>
      </c>
      <c r="E7" s="9" t="s">
        <v>9</v>
      </c>
      <c r="F7" s="9" t="s">
        <v>10</v>
      </c>
      <c r="G7" s="9" t="s">
        <v>11</v>
      </c>
      <c r="H7" s="9" t="s">
        <v>12</v>
      </c>
      <c r="I7" s="9" t="s">
        <v>13</v>
      </c>
      <c r="J7" s="8" t="s">
        <v>14</v>
      </c>
      <c r="K7" s="8" t="s">
        <v>10</v>
      </c>
      <c r="L7" s="8" t="s">
        <v>11</v>
      </c>
      <c r="M7" s="10" t="s">
        <v>12</v>
      </c>
      <c r="N7" s="11" t="s">
        <v>13</v>
      </c>
      <c r="O7" s="9" t="s">
        <v>15</v>
      </c>
      <c r="P7" s="8" t="s">
        <v>16</v>
      </c>
      <c r="Q7" s="8" t="s">
        <v>17</v>
      </c>
      <c r="R7" s="8" t="s">
        <v>18</v>
      </c>
      <c r="S7" s="8" t="s">
        <v>10</v>
      </c>
      <c r="T7" s="8" t="s">
        <v>19</v>
      </c>
      <c r="U7" s="8" t="s">
        <v>11</v>
      </c>
      <c r="V7" s="8" t="s">
        <v>12</v>
      </c>
      <c r="W7" s="9" t="s">
        <v>13</v>
      </c>
      <c r="X7" s="9" t="s">
        <v>15</v>
      </c>
      <c r="Y7" s="12" t="s">
        <v>20</v>
      </c>
      <c r="Z7" s="8" t="s">
        <v>21</v>
      </c>
      <c r="AA7" s="8" t="s">
        <v>22</v>
      </c>
      <c r="AB7" s="8" t="s">
        <v>23</v>
      </c>
      <c r="AC7" s="13" t="s">
        <v>24</v>
      </c>
      <c r="AD7" s="8" t="s">
        <v>25</v>
      </c>
      <c r="AE7" s="8" t="s">
        <v>26</v>
      </c>
      <c r="AF7" s="8" t="s">
        <v>27</v>
      </c>
      <c r="AG7" s="14" t="s">
        <v>28</v>
      </c>
      <c r="AH7" s="14" t="s">
        <v>29</v>
      </c>
      <c r="AI7" s="15" t="s">
        <v>30</v>
      </c>
      <c r="AJ7" s="15" t="s">
        <v>31</v>
      </c>
      <c r="AK7" s="15" t="s">
        <v>32</v>
      </c>
      <c r="AL7" s="15" t="s">
        <v>33</v>
      </c>
      <c r="AM7" s="16" t="s">
        <v>34</v>
      </c>
      <c r="AN7" s="15" t="s">
        <v>35</v>
      </c>
      <c r="AO7" s="16" t="s">
        <v>36</v>
      </c>
      <c r="AP7" s="15" t="s">
        <v>37</v>
      </c>
      <c r="AQ7" s="16" t="s">
        <v>38</v>
      </c>
      <c r="AR7" s="15" t="s">
        <v>39</v>
      </c>
      <c r="AS7" s="16" t="s">
        <v>40</v>
      </c>
      <c r="AT7" s="15" t="s">
        <v>41</v>
      </c>
      <c r="AU7" s="16" t="s">
        <v>42</v>
      </c>
      <c r="AV7" s="15" t="s">
        <v>43</v>
      </c>
      <c r="AW7" s="16" t="s">
        <v>44</v>
      </c>
      <c r="AX7" s="8" t="s">
        <v>23</v>
      </c>
      <c r="AY7" s="13" t="s">
        <v>45</v>
      </c>
      <c r="AZ7" s="17" t="s">
        <v>46</v>
      </c>
      <c r="BA7" s="18" t="s">
        <v>47</v>
      </c>
      <c r="BB7" s="15" t="s">
        <v>48</v>
      </c>
      <c r="BC7" s="16" t="s">
        <v>49</v>
      </c>
      <c r="BD7" s="18" t="s">
        <v>50</v>
      </c>
      <c r="BE7" s="19" t="s">
        <v>51</v>
      </c>
      <c r="BF7" s="18" t="s">
        <v>52</v>
      </c>
      <c r="BG7" s="19" t="s">
        <v>53</v>
      </c>
      <c r="BH7" s="20" t="s">
        <v>54</v>
      </c>
      <c r="BI7" s="19" t="s">
        <v>55</v>
      </c>
      <c r="BJ7" s="16" t="s">
        <v>56</v>
      </c>
      <c r="BK7" s="16" t="s">
        <v>57</v>
      </c>
      <c r="BL7" s="15" t="s">
        <v>58</v>
      </c>
      <c r="BM7" s="15" t="s">
        <v>59</v>
      </c>
      <c r="BN7" s="15" t="s">
        <v>60</v>
      </c>
    </row>
    <row r="8" spans="1:66" ht="18.75" customHeight="1">
      <c r="A8" s="37">
        <v>1</v>
      </c>
      <c r="B8" s="37">
        <v>1</v>
      </c>
      <c r="C8" s="37">
        <v>1</v>
      </c>
      <c r="D8" s="38" t="s">
        <v>61</v>
      </c>
      <c r="E8" s="38">
        <v>8971383551</v>
      </c>
      <c r="F8" s="38" t="s">
        <v>62</v>
      </c>
      <c r="G8" s="38" t="s">
        <v>63</v>
      </c>
      <c r="H8" s="38" t="s">
        <v>64</v>
      </c>
      <c r="I8" s="39" t="s">
        <v>65</v>
      </c>
      <c r="J8" s="38" t="s">
        <v>66</v>
      </c>
      <c r="K8" s="38" t="s">
        <v>67</v>
      </c>
      <c r="L8" s="38" t="s">
        <v>63</v>
      </c>
      <c r="M8" s="38" t="s">
        <v>68</v>
      </c>
      <c r="N8" s="40">
        <v>34</v>
      </c>
      <c r="O8" s="38"/>
      <c r="P8" s="39" t="s">
        <v>69</v>
      </c>
      <c r="Q8" s="38" t="s">
        <v>70</v>
      </c>
      <c r="R8" s="38" t="s">
        <v>71</v>
      </c>
      <c r="S8" s="38" t="s">
        <v>67</v>
      </c>
      <c r="T8" s="38" t="s">
        <v>63</v>
      </c>
      <c r="U8" s="38" t="s">
        <v>63</v>
      </c>
      <c r="V8" s="38" t="s">
        <v>72</v>
      </c>
      <c r="W8" s="38">
        <v>34</v>
      </c>
      <c r="X8" s="38"/>
      <c r="Y8" s="22" t="s">
        <v>73</v>
      </c>
      <c r="Z8" s="39" t="s">
        <v>74</v>
      </c>
      <c r="AA8" s="38">
        <v>1118702</v>
      </c>
      <c r="AB8" s="38" t="s">
        <v>75</v>
      </c>
      <c r="AC8" s="38">
        <v>30</v>
      </c>
      <c r="AD8" s="28">
        <v>10300</v>
      </c>
      <c r="AE8" s="37">
        <v>0</v>
      </c>
      <c r="AF8" s="37">
        <v>0</v>
      </c>
      <c r="AG8" s="28">
        <f t="shared" ref="AG8:AG21" si="0">SUM(AD8:AF8)</f>
        <v>10300</v>
      </c>
      <c r="AH8" s="41">
        <f>AG8/1000</f>
        <v>10.3</v>
      </c>
      <c r="AI8" s="42">
        <v>12</v>
      </c>
      <c r="AJ8" s="43">
        <f>H1</f>
        <v>0</v>
      </c>
      <c r="AK8" s="23">
        <f>ROUND(AH8*AJ8,2)</f>
        <v>0</v>
      </c>
      <c r="AL8" s="24">
        <v>4.5599999999999996</v>
      </c>
      <c r="AM8" s="23">
        <f>ROUND(AI8*AL8,2)</f>
        <v>54.72</v>
      </c>
      <c r="AN8" s="42">
        <v>0.08</v>
      </c>
      <c r="AO8" s="23">
        <f>ROUND(AN8*AI8*AC8,2)</f>
        <v>28.8</v>
      </c>
      <c r="AP8" s="24">
        <v>5.46</v>
      </c>
      <c r="AQ8" s="23">
        <f>ROUND(AP8*AI8*AC8,2)</f>
        <v>1965.6</v>
      </c>
      <c r="AR8" s="42">
        <f t="shared" ref="AR8:AR21" si="1">3.5/1000</f>
        <v>3.5000000000000001E-3</v>
      </c>
      <c r="AS8" s="23">
        <f>ROUND(AR8*AG8,2)</f>
        <v>36.049999999999997</v>
      </c>
      <c r="AT8" s="42">
        <v>3.2099999999999997E-2</v>
      </c>
      <c r="AU8" s="23">
        <f>ROUND(AT8*AG8,2)</f>
        <v>330.63</v>
      </c>
      <c r="AV8" s="42">
        <f>3/1000</f>
        <v>3.0000000000000001E-3</v>
      </c>
      <c r="AW8" s="24">
        <f>ROUND(AV8*AG8,2)</f>
        <v>30.9</v>
      </c>
      <c r="AX8" s="24" t="s">
        <v>75</v>
      </c>
      <c r="AY8" s="25">
        <f t="shared" ref="AY8:AY21" si="2">AC8</f>
        <v>30</v>
      </c>
      <c r="AZ8" s="26">
        <f>AG8</f>
        <v>10300</v>
      </c>
      <c r="BA8" s="42">
        <v>0.14119999999999999</v>
      </c>
      <c r="BB8" s="42">
        <v>0.8</v>
      </c>
      <c r="BC8" s="23">
        <f>ROUND(BB8*BA8*AZ8,2)</f>
        <v>1163.49</v>
      </c>
      <c r="BD8" s="25">
        <v>0.2356</v>
      </c>
      <c r="BE8" s="23">
        <f t="shared" ref="BE8:BE21" si="3">ROUND(BD8*AD8,2)</f>
        <v>2426.6799999999998</v>
      </c>
      <c r="BF8" s="25">
        <v>0</v>
      </c>
      <c r="BG8" s="23">
        <f t="shared" ref="BG8:BG21" si="4">ROUND(BF8*AE8,2)</f>
        <v>0</v>
      </c>
      <c r="BH8" s="42">
        <v>0</v>
      </c>
      <c r="BI8" s="23">
        <f>ROUND(BH8*AF8,2)</f>
        <v>0</v>
      </c>
      <c r="BJ8" s="27">
        <f>ROUND(BI8+BG8+BE8+BC8+AW8+AU8+AS8+AQ8+AO8+AM8,2)</f>
        <v>6036.87</v>
      </c>
      <c r="BK8" s="27">
        <f t="shared" ref="BK8:BK21" si="5">AK8</f>
        <v>0</v>
      </c>
      <c r="BL8" s="27">
        <f>ROUND(BJ8+BK8,2)</f>
        <v>6036.87</v>
      </c>
      <c r="BM8" s="27">
        <f>ROUND(BL8*0.23,2)</f>
        <v>1388.48</v>
      </c>
      <c r="BN8" s="27">
        <f>ROUND(BL8+BM8,2)</f>
        <v>7425.35</v>
      </c>
    </row>
    <row r="9" spans="1:66" ht="18.75" customHeight="1">
      <c r="A9" s="37">
        <f>A8+1</f>
        <v>2</v>
      </c>
      <c r="B9" s="37">
        <f>B8</f>
        <v>1</v>
      </c>
      <c r="C9" s="37">
        <f>C8+1</f>
        <v>2</v>
      </c>
      <c r="D9" s="38" t="s">
        <v>61</v>
      </c>
      <c r="E9" s="38">
        <v>8971383551</v>
      </c>
      <c r="F9" s="38" t="s">
        <v>62</v>
      </c>
      <c r="G9" s="38" t="s">
        <v>63</v>
      </c>
      <c r="H9" s="38" t="s">
        <v>64</v>
      </c>
      <c r="I9" s="39" t="s">
        <v>65</v>
      </c>
      <c r="J9" s="38" t="s">
        <v>76</v>
      </c>
      <c r="K9" s="38" t="s">
        <v>77</v>
      </c>
      <c r="L9" s="38" t="s">
        <v>63</v>
      </c>
      <c r="M9" s="38" t="s">
        <v>78</v>
      </c>
      <c r="N9" s="40">
        <v>19</v>
      </c>
      <c r="O9" s="38"/>
      <c r="P9" s="44" t="s">
        <v>76</v>
      </c>
      <c r="Q9" s="38" t="s">
        <v>70</v>
      </c>
      <c r="R9" s="38" t="s">
        <v>71</v>
      </c>
      <c r="S9" s="38" t="s">
        <v>79</v>
      </c>
      <c r="T9" s="38" t="s">
        <v>80</v>
      </c>
      <c r="U9" s="38" t="s">
        <v>81</v>
      </c>
      <c r="V9" s="38" t="s">
        <v>78</v>
      </c>
      <c r="W9" s="38">
        <v>19</v>
      </c>
      <c r="X9" s="38"/>
      <c r="Y9" s="22" t="s">
        <v>73</v>
      </c>
      <c r="Z9" s="39" t="s">
        <v>82</v>
      </c>
      <c r="AA9" s="38">
        <v>96286014</v>
      </c>
      <c r="AB9" s="38" t="s">
        <v>83</v>
      </c>
      <c r="AC9" s="38">
        <v>70</v>
      </c>
      <c r="AD9" s="28">
        <v>80265</v>
      </c>
      <c r="AE9" s="37">
        <v>0</v>
      </c>
      <c r="AF9" s="37">
        <v>0</v>
      </c>
      <c r="AG9" s="28">
        <f t="shared" si="0"/>
        <v>80265</v>
      </c>
      <c r="AH9" s="41">
        <f t="shared" ref="AH9:AH22" si="6">AG9/1000</f>
        <v>80.265000000000001</v>
      </c>
      <c r="AI9" s="42">
        <v>12</v>
      </c>
      <c r="AJ9" s="42">
        <f>AJ8</f>
        <v>0</v>
      </c>
      <c r="AK9" s="23">
        <f t="shared" ref="AK9:AK21" si="7">ROUND(AH9*AJ9,2)</f>
        <v>0</v>
      </c>
      <c r="AL9" s="24">
        <v>9.5</v>
      </c>
      <c r="AM9" s="23">
        <f t="shared" ref="AM9:AM21" si="8">ROUND(AI9*AL9,2)</f>
        <v>114</v>
      </c>
      <c r="AN9" s="42">
        <v>0.08</v>
      </c>
      <c r="AO9" s="23">
        <f t="shared" ref="AO9:AO21" si="9">ROUND(AN9*AI9*AC9,2)</f>
        <v>67.2</v>
      </c>
      <c r="AP9" s="24">
        <v>16.690000000000001</v>
      </c>
      <c r="AQ9" s="23">
        <f t="shared" ref="AQ9:AQ21" si="10">ROUND(AP9*AI9*AC9,2)</f>
        <v>14019.6</v>
      </c>
      <c r="AR9" s="42">
        <f t="shared" si="1"/>
        <v>3.5000000000000001E-3</v>
      </c>
      <c r="AS9" s="23">
        <f t="shared" ref="AS9:AS21" si="11">ROUND(AR9*AG9,2)</f>
        <v>280.93</v>
      </c>
      <c r="AT9" s="42">
        <v>3.2099999999999997E-2</v>
      </c>
      <c r="AU9" s="23">
        <f t="shared" ref="AU9:AU21" si="12">ROUND(AT9*AG9,2)</f>
        <v>2576.5100000000002</v>
      </c>
      <c r="AV9" s="42">
        <f t="shared" ref="AV9:AV21" si="13">3/1000</f>
        <v>3.0000000000000001E-3</v>
      </c>
      <c r="AW9" s="24">
        <f t="shared" ref="AW9:AW21" si="14">ROUND(AV9*AG9,2)</f>
        <v>240.8</v>
      </c>
      <c r="AX9" s="24" t="s">
        <v>83</v>
      </c>
      <c r="AY9" s="25">
        <f t="shared" si="2"/>
        <v>70</v>
      </c>
      <c r="AZ9" s="26">
        <f t="shared" ref="AZ9:AZ21" si="15">AG9</f>
        <v>80265</v>
      </c>
      <c r="BA9" s="42">
        <v>0.14119999999999999</v>
      </c>
      <c r="BB9" s="42">
        <v>0.8</v>
      </c>
      <c r="BC9" s="23">
        <f t="shared" ref="BC9:BC11" si="16">ROUND(BB9*BA9*AZ9,2)</f>
        <v>9066.73</v>
      </c>
      <c r="BD9" s="25" t="s">
        <v>84</v>
      </c>
      <c r="BE9" s="23">
        <f t="shared" si="3"/>
        <v>17826.86</v>
      </c>
      <c r="BF9" s="25">
        <v>0</v>
      </c>
      <c r="BG9" s="23">
        <f t="shared" si="4"/>
        <v>0</v>
      </c>
      <c r="BH9" s="42">
        <v>0</v>
      </c>
      <c r="BI9" s="23">
        <f t="shared" ref="BI9:BI21" si="17">ROUND(BH9*AF9,2)</f>
        <v>0</v>
      </c>
      <c r="BJ9" s="27">
        <f t="shared" ref="BJ9:BJ21" si="18">ROUND(BI9+BG9+BE9+BC9+AW9+AU9+AS9+AQ9+AO9+AM9,2)</f>
        <v>44192.63</v>
      </c>
      <c r="BK9" s="27">
        <f t="shared" si="5"/>
        <v>0</v>
      </c>
      <c r="BL9" s="27">
        <f t="shared" ref="BL9:BL22" si="19">ROUND(BJ9+BK9,2)</f>
        <v>44192.63</v>
      </c>
      <c r="BM9" s="27">
        <f t="shared" ref="BM9:BM22" si="20">ROUND(BL9*0.23,2)</f>
        <v>10164.299999999999</v>
      </c>
      <c r="BN9" s="27">
        <f t="shared" ref="BN9:BN22" si="21">ROUND(BL9+BM9,2)</f>
        <v>54356.93</v>
      </c>
    </row>
    <row r="10" spans="1:66" ht="18.75" customHeight="1">
      <c r="A10" s="37">
        <f t="shared" ref="A10:A20" si="22">A9+1</f>
        <v>3</v>
      </c>
      <c r="B10" s="37">
        <f t="shared" ref="B10:B20" si="23">B9</f>
        <v>1</v>
      </c>
      <c r="C10" s="37">
        <f t="shared" ref="C10:C20" si="24">C9+1</f>
        <v>3</v>
      </c>
      <c r="D10" s="38" t="s">
        <v>61</v>
      </c>
      <c r="E10" s="38">
        <v>8971383551</v>
      </c>
      <c r="F10" s="38" t="s">
        <v>62</v>
      </c>
      <c r="G10" s="38" t="s">
        <v>63</v>
      </c>
      <c r="H10" s="38" t="s">
        <v>64</v>
      </c>
      <c r="I10" s="39" t="s">
        <v>65</v>
      </c>
      <c r="J10" s="38" t="s">
        <v>85</v>
      </c>
      <c r="K10" s="38" t="s">
        <v>86</v>
      </c>
      <c r="L10" s="38" t="s">
        <v>63</v>
      </c>
      <c r="M10" s="38" t="s">
        <v>87</v>
      </c>
      <c r="N10" s="40">
        <v>2</v>
      </c>
      <c r="O10" s="38"/>
      <c r="P10" s="38" t="s">
        <v>88</v>
      </c>
      <c r="Q10" s="38" t="s">
        <v>70</v>
      </c>
      <c r="R10" s="38" t="s">
        <v>71</v>
      </c>
      <c r="S10" s="38" t="s">
        <v>86</v>
      </c>
      <c r="T10" s="38" t="s">
        <v>63</v>
      </c>
      <c r="U10" s="38" t="s">
        <v>63</v>
      </c>
      <c r="V10" s="38" t="s">
        <v>87</v>
      </c>
      <c r="W10" s="38">
        <v>2</v>
      </c>
      <c r="X10" s="38"/>
      <c r="Y10" s="22" t="s">
        <v>73</v>
      </c>
      <c r="Z10" s="39" t="s">
        <v>89</v>
      </c>
      <c r="AA10" s="38">
        <v>95216308</v>
      </c>
      <c r="AB10" s="38" t="s">
        <v>83</v>
      </c>
      <c r="AC10" s="38">
        <v>150</v>
      </c>
      <c r="AD10" s="28">
        <v>8365</v>
      </c>
      <c r="AE10" s="37">
        <v>0</v>
      </c>
      <c r="AF10" s="37">
        <v>0</v>
      </c>
      <c r="AG10" s="28">
        <f t="shared" si="0"/>
        <v>8365</v>
      </c>
      <c r="AH10" s="41">
        <f t="shared" si="6"/>
        <v>8.3650000000000002</v>
      </c>
      <c r="AI10" s="42">
        <v>12</v>
      </c>
      <c r="AJ10" s="42">
        <f t="shared" ref="AJ10:AJ20" si="25">AJ9</f>
        <v>0</v>
      </c>
      <c r="AK10" s="23">
        <f t="shared" si="7"/>
        <v>0</v>
      </c>
      <c r="AL10" s="24">
        <f>AL$9</f>
        <v>9.5</v>
      </c>
      <c r="AM10" s="23">
        <f t="shared" si="8"/>
        <v>114</v>
      </c>
      <c r="AN10" s="42">
        <v>0.08</v>
      </c>
      <c r="AO10" s="23">
        <f t="shared" si="9"/>
        <v>144</v>
      </c>
      <c r="AP10" s="24">
        <f>AP$9</f>
        <v>16.690000000000001</v>
      </c>
      <c r="AQ10" s="23">
        <f t="shared" si="10"/>
        <v>30042</v>
      </c>
      <c r="AR10" s="42">
        <f t="shared" si="1"/>
        <v>3.5000000000000001E-3</v>
      </c>
      <c r="AS10" s="23">
        <f t="shared" si="11"/>
        <v>29.28</v>
      </c>
      <c r="AT10" s="42">
        <v>3.2099999999999997E-2</v>
      </c>
      <c r="AU10" s="23">
        <f t="shared" si="12"/>
        <v>268.52</v>
      </c>
      <c r="AV10" s="42">
        <f t="shared" si="13"/>
        <v>3.0000000000000001E-3</v>
      </c>
      <c r="AW10" s="24">
        <f t="shared" si="14"/>
        <v>25.1</v>
      </c>
      <c r="AX10" s="24" t="str">
        <f>AX$9</f>
        <v>C21</v>
      </c>
      <c r="AY10" s="25">
        <f t="shared" si="2"/>
        <v>150</v>
      </c>
      <c r="AZ10" s="26">
        <f t="shared" si="15"/>
        <v>8365</v>
      </c>
      <c r="BA10" s="42">
        <v>0.14119999999999999</v>
      </c>
      <c r="BB10" s="42">
        <v>0.8</v>
      </c>
      <c r="BC10" s="23">
        <f t="shared" si="16"/>
        <v>944.91</v>
      </c>
      <c r="BD10" s="25" t="str">
        <f>BD$9</f>
        <v>0,2221</v>
      </c>
      <c r="BE10" s="23">
        <f t="shared" si="3"/>
        <v>1857.87</v>
      </c>
      <c r="BF10" s="25">
        <f>BF$9</f>
        <v>0</v>
      </c>
      <c r="BG10" s="23">
        <f t="shared" si="4"/>
        <v>0</v>
      </c>
      <c r="BH10" s="42">
        <v>0</v>
      </c>
      <c r="BI10" s="23">
        <f t="shared" si="17"/>
        <v>0</v>
      </c>
      <c r="BJ10" s="27">
        <f t="shared" si="18"/>
        <v>33425.68</v>
      </c>
      <c r="BK10" s="27">
        <f t="shared" si="5"/>
        <v>0</v>
      </c>
      <c r="BL10" s="27">
        <f t="shared" si="19"/>
        <v>33425.68</v>
      </c>
      <c r="BM10" s="27">
        <f t="shared" si="20"/>
        <v>7687.91</v>
      </c>
      <c r="BN10" s="27">
        <f t="shared" si="21"/>
        <v>41113.589999999997</v>
      </c>
    </row>
    <row r="11" spans="1:66" ht="18.75" customHeight="1">
      <c r="A11" s="37">
        <f t="shared" si="22"/>
        <v>4</v>
      </c>
      <c r="B11" s="37">
        <f t="shared" si="23"/>
        <v>1</v>
      </c>
      <c r="C11" s="37">
        <f t="shared" si="24"/>
        <v>4</v>
      </c>
      <c r="D11" s="38" t="s">
        <v>61</v>
      </c>
      <c r="E11" s="38">
        <v>8971383551</v>
      </c>
      <c r="F11" s="38" t="s">
        <v>62</v>
      </c>
      <c r="G11" s="38" t="s">
        <v>63</v>
      </c>
      <c r="H11" s="38" t="s">
        <v>64</v>
      </c>
      <c r="I11" s="39" t="s">
        <v>65</v>
      </c>
      <c r="J11" s="38" t="s">
        <v>90</v>
      </c>
      <c r="K11" s="38" t="s">
        <v>91</v>
      </c>
      <c r="L11" s="38" t="s">
        <v>63</v>
      </c>
      <c r="M11" s="38" t="s">
        <v>92</v>
      </c>
      <c r="N11" s="40" t="s">
        <v>93</v>
      </c>
      <c r="O11" s="38"/>
      <c r="P11" s="38" t="s">
        <v>94</v>
      </c>
      <c r="Q11" s="38" t="s">
        <v>70</v>
      </c>
      <c r="R11" s="38" t="s">
        <v>71</v>
      </c>
      <c r="S11" s="38" t="s">
        <v>91</v>
      </c>
      <c r="T11" s="38" t="s">
        <v>63</v>
      </c>
      <c r="U11" s="38" t="s">
        <v>63</v>
      </c>
      <c r="V11" s="38" t="s">
        <v>92</v>
      </c>
      <c r="W11" s="38" t="s">
        <v>93</v>
      </c>
      <c r="X11" s="38"/>
      <c r="Y11" s="22" t="s">
        <v>73</v>
      </c>
      <c r="Z11" s="39" t="s">
        <v>95</v>
      </c>
      <c r="AA11" s="39" t="s">
        <v>96</v>
      </c>
      <c r="AB11" s="38" t="s">
        <v>83</v>
      </c>
      <c r="AC11" s="38">
        <v>50</v>
      </c>
      <c r="AD11" s="28">
        <v>22685</v>
      </c>
      <c r="AE11" s="37">
        <v>0</v>
      </c>
      <c r="AF11" s="37">
        <v>0</v>
      </c>
      <c r="AG11" s="28">
        <f t="shared" si="0"/>
        <v>22685</v>
      </c>
      <c r="AH11" s="41">
        <f t="shared" si="6"/>
        <v>22.684999999999999</v>
      </c>
      <c r="AI11" s="42">
        <v>12</v>
      </c>
      <c r="AJ11" s="42">
        <f t="shared" si="25"/>
        <v>0</v>
      </c>
      <c r="AK11" s="23">
        <f t="shared" si="7"/>
        <v>0</v>
      </c>
      <c r="AL11" s="24">
        <f>AL$9</f>
        <v>9.5</v>
      </c>
      <c r="AM11" s="23">
        <f t="shared" si="8"/>
        <v>114</v>
      </c>
      <c r="AN11" s="42">
        <v>0.08</v>
      </c>
      <c r="AO11" s="23">
        <f t="shared" si="9"/>
        <v>48</v>
      </c>
      <c r="AP11" s="24">
        <f>AP$9</f>
        <v>16.690000000000001</v>
      </c>
      <c r="AQ11" s="23">
        <f t="shared" si="10"/>
        <v>10014</v>
      </c>
      <c r="AR11" s="42">
        <f t="shared" si="1"/>
        <v>3.5000000000000001E-3</v>
      </c>
      <c r="AS11" s="23">
        <f t="shared" si="11"/>
        <v>79.400000000000006</v>
      </c>
      <c r="AT11" s="42">
        <v>3.2099999999999997E-2</v>
      </c>
      <c r="AU11" s="23">
        <f t="shared" si="12"/>
        <v>728.19</v>
      </c>
      <c r="AV11" s="42">
        <f t="shared" si="13"/>
        <v>3.0000000000000001E-3</v>
      </c>
      <c r="AW11" s="24">
        <f t="shared" si="14"/>
        <v>68.06</v>
      </c>
      <c r="AX11" s="24" t="str">
        <f>AX$9</f>
        <v>C21</v>
      </c>
      <c r="AY11" s="25">
        <f t="shared" si="2"/>
        <v>50</v>
      </c>
      <c r="AZ11" s="26">
        <f t="shared" si="15"/>
        <v>22685</v>
      </c>
      <c r="BA11" s="42">
        <v>0.14119999999999999</v>
      </c>
      <c r="BB11" s="42">
        <v>0.8</v>
      </c>
      <c r="BC11" s="23">
        <f t="shared" si="16"/>
        <v>2562.5</v>
      </c>
      <c r="BD11" s="25" t="str">
        <f>BD$9</f>
        <v>0,2221</v>
      </c>
      <c r="BE11" s="23">
        <f t="shared" si="3"/>
        <v>5038.34</v>
      </c>
      <c r="BF11" s="25">
        <f>BF$9</f>
        <v>0</v>
      </c>
      <c r="BG11" s="23">
        <f t="shared" si="4"/>
        <v>0</v>
      </c>
      <c r="BH11" s="42">
        <v>0</v>
      </c>
      <c r="BI11" s="23">
        <f t="shared" si="17"/>
        <v>0</v>
      </c>
      <c r="BJ11" s="27">
        <f t="shared" si="18"/>
        <v>18652.490000000002</v>
      </c>
      <c r="BK11" s="27">
        <f t="shared" si="5"/>
        <v>0</v>
      </c>
      <c r="BL11" s="27">
        <f t="shared" si="19"/>
        <v>18652.490000000002</v>
      </c>
      <c r="BM11" s="27">
        <f t="shared" si="20"/>
        <v>4290.07</v>
      </c>
      <c r="BN11" s="27">
        <f t="shared" si="21"/>
        <v>22942.560000000001</v>
      </c>
    </row>
    <row r="12" spans="1:66" ht="18.75" customHeight="1">
      <c r="A12" s="37">
        <f t="shared" si="22"/>
        <v>5</v>
      </c>
      <c r="B12" s="37">
        <f t="shared" si="23"/>
        <v>1</v>
      </c>
      <c r="C12" s="37">
        <f t="shared" si="24"/>
        <v>5</v>
      </c>
      <c r="D12" s="38" t="s">
        <v>61</v>
      </c>
      <c r="E12" s="38">
        <v>8971383551</v>
      </c>
      <c r="F12" s="38" t="s">
        <v>62</v>
      </c>
      <c r="G12" s="38" t="s">
        <v>63</v>
      </c>
      <c r="H12" s="38" t="s">
        <v>64</v>
      </c>
      <c r="I12" s="39" t="s">
        <v>65</v>
      </c>
      <c r="J12" s="38" t="s">
        <v>90</v>
      </c>
      <c r="K12" s="38" t="s">
        <v>91</v>
      </c>
      <c r="L12" s="38" t="s">
        <v>63</v>
      </c>
      <c r="M12" s="38" t="s">
        <v>92</v>
      </c>
      <c r="N12" s="45" t="s">
        <v>93</v>
      </c>
      <c r="O12" s="38"/>
      <c r="P12" s="37" t="s">
        <v>97</v>
      </c>
      <c r="Q12" s="38" t="s">
        <v>70</v>
      </c>
      <c r="R12" s="38" t="s">
        <v>71</v>
      </c>
      <c r="S12" s="38" t="s">
        <v>91</v>
      </c>
      <c r="T12" s="38" t="s">
        <v>63</v>
      </c>
      <c r="U12" s="38" t="s">
        <v>63</v>
      </c>
      <c r="V12" s="38" t="s">
        <v>98</v>
      </c>
      <c r="W12" s="39" t="s">
        <v>99</v>
      </c>
      <c r="X12" s="38"/>
      <c r="Y12" s="22" t="s">
        <v>73</v>
      </c>
      <c r="Z12" s="39" t="s">
        <v>100</v>
      </c>
      <c r="AA12" s="39" t="s">
        <v>101</v>
      </c>
      <c r="AB12" s="38" t="s">
        <v>75</v>
      </c>
      <c r="AC12" s="46">
        <v>15</v>
      </c>
      <c r="AD12" s="28">
        <v>6449</v>
      </c>
      <c r="AE12" s="37">
        <v>0</v>
      </c>
      <c r="AF12" s="37">
        <v>0</v>
      </c>
      <c r="AG12" s="28">
        <f t="shared" si="0"/>
        <v>6449</v>
      </c>
      <c r="AH12" s="41">
        <f t="shared" si="6"/>
        <v>6.4489999999999998</v>
      </c>
      <c r="AI12" s="42">
        <v>12</v>
      </c>
      <c r="AJ12" s="42">
        <f t="shared" si="25"/>
        <v>0</v>
      </c>
      <c r="AK12" s="23">
        <f t="shared" si="7"/>
        <v>0</v>
      </c>
      <c r="AL12" s="24">
        <f>AL$8</f>
        <v>4.5599999999999996</v>
      </c>
      <c r="AM12" s="23">
        <f t="shared" si="8"/>
        <v>54.72</v>
      </c>
      <c r="AN12" s="42">
        <f>AN$11</f>
        <v>0.08</v>
      </c>
      <c r="AO12" s="23">
        <f t="shared" si="9"/>
        <v>14.4</v>
      </c>
      <c r="AP12" s="24">
        <f>AP$8</f>
        <v>5.46</v>
      </c>
      <c r="AQ12" s="23">
        <f t="shared" si="10"/>
        <v>982.8</v>
      </c>
      <c r="AR12" s="42">
        <f t="shared" si="1"/>
        <v>3.5000000000000001E-3</v>
      </c>
      <c r="AS12" s="23">
        <f t="shared" si="11"/>
        <v>22.57</v>
      </c>
      <c r="AT12" s="42">
        <f>AT$11</f>
        <v>3.2099999999999997E-2</v>
      </c>
      <c r="AU12" s="23">
        <f t="shared" si="12"/>
        <v>207.01</v>
      </c>
      <c r="AV12" s="42">
        <f t="shared" si="13"/>
        <v>3.0000000000000001E-3</v>
      </c>
      <c r="AW12" s="24">
        <f t="shared" si="14"/>
        <v>19.350000000000001</v>
      </c>
      <c r="AX12" s="24" t="str">
        <f>AX$8</f>
        <v>C11</v>
      </c>
      <c r="AY12" s="25">
        <f t="shared" si="2"/>
        <v>15</v>
      </c>
      <c r="AZ12" s="26">
        <f t="shared" si="15"/>
        <v>6449</v>
      </c>
      <c r="BA12" s="42">
        <v>16.010000000000002</v>
      </c>
      <c r="BB12" s="42">
        <v>12</v>
      </c>
      <c r="BC12" s="23">
        <f>ROUND(BA12*BB12,2)</f>
        <v>192.12</v>
      </c>
      <c r="BD12" s="25">
        <f>BD$8</f>
        <v>0.2356</v>
      </c>
      <c r="BE12" s="23">
        <f t="shared" si="3"/>
        <v>1519.38</v>
      </c>
      <c r="BF12" s="25">
        <f>BF$8</f>
        <v>0</v>
      </c>
      <c r="BG12" s="23">
        <f t="shared" si="4"/>
        <v>0</v>
      </c>
      <c r="BH12" s="42">
        <f>BH$11</f>
        <v>0</v>
      </c>
      <c r="BI12" s="23">
        <f t="shared" si="17"/>
        <v>0</v>
      </c>
      <c r="BJ12" s="27">
        <f t="shared" si="18"/>
        <v>3012.35</v>
      </c>
      <c r="BK12" s="27">
        <f t="shared" si="5"/>
        <v>0</v>
      </c>
      <c r="BL12" s="27">
        <f t="shared" si="19"/>
        <v>3012.35</v>
      </c>
      <c r="BM12" s="27">
        <f t="shared" si="20"/>
        <v>692.84</v>
      </c>
      <c r="BN12" s="27">
        <f t="shared" si="21"/>
        <v>3705.19</v>
      </c>
    </row>
    <row r="13" spans="1:66" ht="18.75" customHeight="1">
      <c r="A13" s="37">
        <f t="shared" si="22"/>
        <v>6</v>
      </c>
      <c r="B13" s="37">
        <f t="shared" si="23"/>
        <v>1</v>
      </c>
      <c r="C13" s="37">
        <f t="shared" si="24"/>
        <v>6</v>
      </c>
      <c r="D13" s="38" t="s">
        <v>61</v>
      </c>
      <c r="E13" s="38">
        <v>8971383551</v>
      </c>
      <c r="F13" s="38" t="s">
        <v>62</v>
      </c>
      <c r="G13" s="38" t="s">
        <v>63</v>
      </c>
      <c r="H13" s="38" t="s">
        <v>64</v>
      </c>
      <c r="I13" s="39" t="s">
        <v>65</v>
      </c>
      <c r="J13" s="38" t="s">
        <v>102</v>
      </c>
      <c r="K13" s="38" t="s">
        <v>103</v>
      </c>
      <c r="L13" s="38" t="s">
        <v>63</v>
      </c>
      <c r="M13" s="38" t="s">
        <v>104</v>
      </c>
      <c r="N13" s="45" t="s">
        <v>105</v>
      </c>
      <c r="O13" s="38"/>
      <c r="P13" s="37" t="s">
        <v>106</v>
      </c>
      <c r="Q13" s="38" t="s">
        <v>70</v>
      </c>
      <c r="R13" s="38" t="s">
        <v>71</v>
      </c>
      <c r="S13" s="38" t="s">
        <v>107</v>
      </c>
      <c r="T13" s="38" t="s">
        <v>63</v>
      </c>
      <c r="U13" s="38" t="s">
        <v>63</v>
      </c>
      <c r="V13" s="38" t="s">
        <v>108</v>
      </c>
      <c r="W13" s="39" t="s">
        <v>109</v>
      </c>
      <c r="X13" s="38"/>
      <c r="Y13" s="22" t="s">
        <v>73</v>
      </c>
      <c r="Z13" s="38" t="s">
        <v>110</v>
      </c>
      <c r="AA13" s="39" t="s">
        <v>111</v>
      </c>
      <c r="AB13" s="38" t="s">
        <v>83</v>
      </c>
      <c r="AC13" s="38">
        <v>70</v>
      </c>
      <c r="AD13" s="28">
        <v>136049</v>
      </c>
      <c r="AE13" s="37">
        <v>0</v>
      </c>
      <c r="AF13" s="37">
        <v>0</v>
      </c>
      <c r="AG13" s="28">
        <f t="shared" si="0"/>
        <v>136049</v>
      </c>
      <c r="AH13" s="41">
        <f t="shared" si="6"/>
        <v>136.04900000000001</v>
      </c>
      <c r="AI13" s="42">
        <v>12</v>
      </c>
      <c r="AJ13" s="42">
        <f t="shared" si="25"/>
        <v>0</v>
      </c>
      <c r="AK13" s="23">
        <f t="shared" si="7"/>
        <v>0</v>
      </c>
      <c r="AL13" s="24">
        <f>AL$9</f>
        <v>9.5</v>
      </c>
      <c r="AM13" s="23">
        <f t="shared" si="8"/>
        <v>114</v>
      </c>
      <c r="AN13" s="42">
        <f>AN$9</f>
        <v>0.08</v>
      </c>
      <c r="AO13" s="23">
        <f t="shared" si="9"/>
        <v>67.2</v>
      </c>
      <c r="AP13" s="24">
        <f>AP$9</f>
        <v>16.690000000000001</v>
      </c>
      <c r="AQ13" s="23">
        <f t="shared" si="10"/>
        <v>14019.6</v>
      </c>
      <c r="AR13" s="42">
        <f t="shared" si="1"/>
        <v>3.5000000000000001E-3</v>
      </c>
      <c r="AS13" s="23">
        <f t="shared" si="11"/>
        <v>476.17</v>
      </c>
      <c r="AT13" s="42">
        <f>AT$9</f>
        <v>3.2099999999999997E-2</v>
      </c>
      <c r="AU13" s="23">
        <f t="shared" si="12"/>
        <v>4367.17</v>
      </c>
      <c r="AV13" s="42">
        <f t="shared" si="13"/>
        <v>3.0000000000000001E-3</v>
      </c>
      <c r="AW13" s="24">
        <f t="shared" si="14"/>
        <v>408.15</v>
      </c>
      <c r="AX13" s="24" t="str">
        <f>AX$9</f>
        <v>C21</v>
      </c>
      <c r="AY13" s="25">
        <f t="shared" si="2"/>
        <v>70</v>
      </c>
      <c r="AZ13" s="26">
        <f t="shared" si="15"/>
        <v>136049</v>
      </c>
      <c r="BA13" s="42">
        <v>0.14119999999999999</v>
      </c>
      <c r="BB13" s="42">
        <v>0.8</v>
      </c>
      <c r="BC13" s="23">
        <f t="shared" ref="BC13:BC21" si="26">ROUND(BB13*BA13*AZ13,2)</f>
        <v>15368.1</v>
      </c>
      <c r="BD13" s="25" t="str">
        <f>BD$9</f>
        <v>0,2221</v>
      </c>
      <c r="BE13" s="23">
        <f t="shared" si="3"/>
        <v>30216.48</v>
      </c>
      <c r="BF13" s="25">
        <f>BF$9</f>
        <v>0</v>
      </c>
      <c r="BG13" s="23">
        <f t="shared" si="4"/>
        <v>0</v>
      </c>
      <c r="BH13" s="42">
        <f>BH$9</f>
        <v>0</v>
      </c>
      <c r="BI13" s="23">
        <f t="shared" si="17"/>
        <v>0</v>
      </c>
      <c r="BJ13" s="27">
        <f t="shared" si="18"/>
        <v>65036.87</v>
      </c>
      <c r="BK13" s="27">
        <f t="shared" si="5"/>
        <v>0</v>
      </c>
      <c r="BL13" s="27">
        <f t="shared" si="19"/>
        <v>65036.87</v>
      </c>
      <c r="BM13" s="27">
        <f t="shared" si="20"/>
        <v>14958.48</v>
      </c>
      <c r="BN13" s="27">
        <f t="shared" si="21"/>
        <v>79995.350000000006</v>
      </c>
    </row>
    <row r="14" spans="1:66" ht="18.75" customHeight="1">
      <c r="A14" s="37">
        <f t="shared" si="22"/>
        <v>7</v>
      </c>
      <c r="B14" s="37">
        <f t="shared" si="23"/>
        <v>1</v>
      </c>
      <c r="C14" s="37">
        <f t="shared" si="24"/>
        <v>7</v>
      </c>
      <c r="D14" s="38" t="s">
        <v>61</v>
      </c>
      <c r="E14" s="38">
        <v>8971383551</v>
      </c>
      <c r="F14" s="38" t="s">
        <v>62</v>
      </c>
      <c r="G14" s="38" t="s">
        <v>63</v>
      </c>
      <c r="H14" s="38" t="s">
        <v>64</v>
      </c>
      <c r="I14" s="39" t="s">
        <v>65</v>
      </c>
      <c r="J14" s="38" t="s">
        <v>112</v>
      </c>
      <c r="K14" s="38" t="s">
        <v>113</v>
      </c>
      <c r="L14" s="38" t="s">
        <v>63</v>
      </c>
      <c r="M14" s="38" t="s">
        <v>114</v>
      </c>
      <c r="N14" s="40" t="s">
        <v>115</v>
      </c>
      <c r="O14" s="38"/>
      <c r="P14" s="39" t="s">
        <v>116</v>
      </c>
      <c r="Q14" s="38" t="s">
        <v>70</v>
      </c>
      <c r="R14" s="38" t="s">
        <v>71</v>
      </c>
      <c r="S14" s="38" t="s">
        <v>113</v>
      </c>
      <c r="T14" s="38" t="s">
        <v>63</v>
      </c>
      <c r="U14" s="38" t="s">
        <v>63</v>
      </c>
      <c r="V14" s="38" t="s">
        <v>114</v>
      </c>
      <c r="W14" s="38" t="s">
        <v>115</v>
      </c>
      <c r="X14" s="38"/>
      <c r="Y14" s="22" t="s">
        <v>73</v>
      </c>
      <c r="Z14" s="39" t="s">
        <v>117</v>
      </c>
      <c r="AA14" s="38" t="s">
        <v>118</v>
      </c>
      <c r="AB14" s="38" t="s">
        <v>75</v>
      </c>
      <c r="AC14" s="38">
        <v>30</v>
      </c>
      <c r="AD14" s="28">
        <v>15225</v>
      </c>
      <c r="AE14" s="37">
        <v>0</v>
      </c>
      <c r="AF14" s="37">
        <v>0</v>
      </c>
      <c r="AG14" s="28">
        <f t="shared" si="0"/>
        <v>15225</v>
      </c>
      <c r="AH14" s="41">
        <f t="shared" si="6"/>
        <v>15.225</v>
      </c>
      <c r="AI14" s="42">
        <v>12</v>
      </c>
      <c r="AJ14" s="42">
        <f t="shared" si="25"/>
        <v>0</v>
      </c>
      <c r="AK14" s="23">
        <f t="shared" si="7"/>
        <v>0</v>
      </c>
      <c r="AL14" s="24">
        <f t="shared" ref="AL14:AL16" si="27">AL$8</f>
        <v>4.5599999999999996</v>
      </c>
      <c r="AM14" s="23">
        <f t="shared" si="8"/>
        <v>54.72</v>
      </c>
      <c r="AN14" s="42">
        <f t="shared" ref="AN14:AN15" si="28">AN$11</f>
        <v>0.08</v>
      </c>
      <c r="AO14" s="23">
        <f t="shared" si="9"/>
        <v>28.8</v>
      </c>
      <c r="AP14" s="24">
        <f t="shared" ref="AP14:AP16" si="29">AP$8</f>
        <v>5.46</v>
      </c>
      <c r="AQ14" s="23">
        <f t="shared" si="10"/>
        <v>1965.6</v>
      </c>
      <c r="AR14" s="42">
        <f t="shared" si="1"/>
        <v>3.5000000000000001E-3</v>
      </c>
      <c r="AS14" s="23">
        <f t="shared" si="11"/>
        <v>53.29</v>
      </c>
      <c r="AT14" s="42">
        <f t="shared" ref="AT14:AT15" si="30">AT$11</f>
        <v>3.2099999999999997E-2</v>
      </c>
      <c r="AU14" s="23">
        <f t="shared" si="12"/>
        <v>488.72</v>
      </c>
      <c r="AV14" s="42">
        <f t="shared" si="13"/>
        <v>3.0000000000000001E-3</v>
      </c>
      <c r="AW14" s="24">
        <f t="shared" si="14"/>
        <v>45.68</v>
      </c>
      <c r="AX14" s="24" t="str">
        <f t="shared" ref="AX14:AX16" si="31">AX$8</f>
        <v>C11</v>
      </c>
      <c r="AY14" s="25">
        <f t="shared" si="2"/>
        <v>30</v>
      </c>
      <c r="AZ14" s="26">
        <f t="shared" si="15"/>
        <v>15225</v>
      </c>
      <c r="BA14" s="42">
        <v>0.14119999999999999</v>
      </c>
      <c r="BB14" s="42">
        <v>0.8</v>
      </c>
      <c r="BC14" s="23">
        <f t="shared" si="26"/>
        <v>1719.82</v>
      </c>
      <c r="BD14" s="25">
        <f t="shared" ref="BD14:BD16" si="32">BD$8</f>
        <v>0.2356</v>
      </c>
      <c r="BE14" s="23">
        <f t="shared" si="3"/>
        <v>3587.01</v>
      </c>
      <c r="BF14" s="25">
        <f t="shared" ref="BF14:BF16" si="33">BF$8</f>
        <v>0</v>
      </c>
      <c r="BG14" s="23">
        <f t="shared" si="4"/>
        <v>0</v>
      </c>
      <c r="BH14" s="42">
        <f t="shared" ref="BH14:BH15" si="34">BH$11</f>
        <v>0</v>
      </c>
      <c r="BI14" s="23">
        <f t="shared" si="17"/>
        <v>0</v>
      </c>
      <c r="BJ14" s="27">
        <f t="shared" si="18"/>
        <v>7943.64</v>
      </c>
      <c r="BK14" s="27">
        <f t="shared" si="5"/>
        <v>0</v>
      </c>
      <c r="BL14" s="27">
        <f t="shared" si="19"/>
        <v>7943.64</v>
      </c>
      <c r="BM14" s="27">
        <f t="shared" si="20"/>
        <v>1827.04</v>
      </c>
      <c r="BN14" s="27">
        <f t="shared" si="21"/>
        <v>9770.68</v>
      </c>
    </row>
    <row r="15" spans="1:66" ht="18.75" customHeight="1">
      <c r="A15" s="37">
        <f t="shared" si="22"/>
        <v>8</v>
      </c>
      <c r="B15" s="37">
        <f t="shared" si="23"/>
        <v>1</v>
      </c>
      <c r="C15" s="37">
        <f t="shared" si="24"/>
        <v>8</v>
      </c>
      <c r="D15" s="47" t="s">
        <v>61</v>
      </c>
      <c r="E15" s="38">
        <v>8971383551</v>
      </c>
      <c r="F15" s="38" t="s">
        <v>62</v>
      </c>
      <c r="G15" s="38" t="s">
        <v>63</v>
      </c>
      <c r="H15" s="38" t="s">
        <v>64</v>
      </c>
      <c r="I15" s="39" t="s">
        <v>65</v>
      </c>
      <c r="J15" s="38" t="s">
        <v>119</v>
      </c>
      <c r="K15" s="38" t="s">
        <v>120</v>
      </c>
      <c r="L15" s="38" t="s">
        <v>63</v>
      </c>
      <c r="M15" s="38" t="s">
        <v>121</v>
      </c>
      <c r="N15" s="40">
        <v>2</v>
      </c>
      <c r="O15" s="38"/>
      <c r="P15" s="38" t="s">
        <v>119</v>
      </c>
      <c r="Q15" s="38" t="s">
        <v>70</v>
      </c>
      <c r="R15" s="38" t="s">
        <v>71</v>
      </c>
      <c r="S15" s="38" t="s">
        <v>120</v>
      </c>
      <c r="T15" s="38" t="s">
        <v>63</v>
      </c>
      <c r="U15" s="38" t="s">
        <v>63</v>
      </c>
      <c r="V15" s="38" t="s">
        <v>121</v>
      </c>
      <c r="W15" s="38">
        <v>2</v>
      </c>
      <c r="X15" s="38"/>
      <c r="Y15" s="22" t="s">
        <v>73</v>
      </c>
      <c r="Z15" s="39" t="s">
        <v>122</v>
      </c>
      <c r="AA15" s="38" t="s">
        <v>123</v>
      </c>
      <c r="AB15" s="38" t="s">
        <v>75</v>
      </c>
      <c r="AC15" s="38">
        <v>40</v>
      </c>
      <c r="AD15" s="28">
        <v>10018</v>
      </c>
      <c r="AE15" s="37">
        <v>0</v>
      </c>
      <c r="AF15" s="37">
        <v>0</v>
      </c>
      <c r="AG15" s="28">
        <f t="shared" si="0"/>
        <v>10018</v>
      </c>
      <c r="AH15" s="41">
        <f t="shared" si="6"/>
        <v>10.018000000000001</v>
      </c>
      <c r="AI15" s="42">
        <v>12</v>
      </c>
      <c r="AJ15" s="42">
        <f t="shared" si="25"/>
        <v>0</v>
      </c>
      <c r="AK15" s="23">
        <f t="shared" si="7"/>
        <v>0</v>
      </c>
      <c r="AL15" s="24">
        <f t="shared" si="27"/>
        <v>4.5599999999999996</v>
      </c>
      <c r="AM15" s="23">
        <f t="shared" si="8"/>
        <v>54.72</v>
      </c>
      <c r="AN15" s="42">
        <f t="shared" si="28"/>
        <v>0.08</v>
      </c>
      <c r="AO15" s="23">
        <f t="shared" si="9"/>
        <v>38.4</v>
      </c>
      <c r="AP15" s="24">
        <f t="shared" si="29"/>
        <v>5.46</v>
      </c>
      <c r="AQ15" s="23">
        <f t="shared" si="10"/>
        <v>2620.8000000000002</v>
      </c>
      <c r="AR15" s="42">
        <f t="shared" si="1"/>
        <v>3.5000000000000001E-3</v>
      </c>
      <c r="AS15" s="23">
        <f t="shared" si="11"/>
        <v>35.06</v>
      </c>
      <c r="AT15" s="42">
        <f t="shared" si="30"/>
        <v>3.2099999999999997E-2</v>
      </c>
      <c r="AU15" s="23">
        <f t="shared" si="12"/>
        <v>321.58</v>
      </c>
      <c r="AV15" s="42">
        <f t="shared" si="13"/>
        <v>3.0000000000000001E-3</v>
      </c>
      <c r="AW15" s="24">
        <f t="shared" si="14"/>
        <v>30.05</v>
      </c>
      <c r="AX15" s="24" t="str">
        <f t="shared" si="31"/>
        <v>C11</v>
      </c>
      <c r="AY15" s="25">
        <f t="shared" si="2"/>
        <v>40</v>
      </c>
      <c r="AZ15" s="26">
        <f t="shared" si="15"/>
        <v>10018</v>
      </c>
      <c r="BA15" s="42">
        <v>0.14119999999999999</v>
      </c>
      <c r="BB15" s="42">
        <v>0.8</v>
      </c>
      <c r="BC15" s="23">
        <f t="shared" si="26"/>
        <v>1131.6300000000001</v>
      </c>
      <c r="BD15" s="25">
        <f t="shared" si="32"/>
        <v>0.2356</v>
      </c>
      <c r="BE15" s="23">
        <f t="shared" si="3"/>
        <v>2360.2399999999998</v>
      </c>
      <c r="BF15" s="25">
        <f t="shared" si="33"/>
        <v>0</v>
      </c>
      <c r="BG15" s="23">
        <f t="shared" si="4"/>
        <v>0</v>
      </c>
      <c r="BH15" s="42">
        <f t="shared" si="34"/>
        <v>0</v>
      </c>
      <c r="BI15" s="23">
        <f t="shared" si="17"/>
        <v>0</v>
      </c>
      <c r="BJ15" s="27">
        <f t="shared" si="18"/>
        <v>6592.48</v>
      </c>
      <c r="BK15" s="27">
        <f t="shared" si="5"/>
        <v>0</v>
      </c>
      <c r="BL15" s="27">
        <f t="shared" si="19"/>
        <v>6592.48</v>
      </c>
      <c r="BM15" s="27">
        <f t="shared" si="20"/>
        <v>1516.27</v>
      </c>
      <c r="BN15" s="27">
        <f t="shared" si="21"/>
        <v>8108.75</v>
      </c>
    </row>
    <row r="16" spans="1:66" ht="18.75" customHeight="1">
      <c r="A16" s="37">
        <f t="shared" si="22"/>
        <v>9</v>
      </c>
      <c r="B16" s="37">
        <f t="shared" si="23"/>
        <v>1</v>
      </c>
      <c r="C16" s="37">
        <f t="shared" si="24"/>
        <v>9</v>
      </c>
      <c r="D16" s="47" t="s">
        <v>61</v>
      </c>
      <c r="E16" s="38">
        <v>8971383551</v>
      </c>
      <c r="F16" s="38" t="s">
        <v>62</v>
      </c>
      <c r="G16" s="38" t="s">
        <v>63</v>
      </c>
      <c r="H16" s="38" t="s">
        <v>64</v>
      </c>
      <c r="I16" s="39" t="s">
        <v>65</v>
      </c>
      <c r="J16" s="38" t="s">
        <v>124</v>
      </c>
      <c r="K16" s="38" t="s">
        <v>125</v>
      </c>
      <c r="L16" s="38" t="s">
        <v>63</v>
      </c>
      <c r="M16" s="38" t="s">
        <v>126</v>
      </c>
      <c r="N16" s="48" t="s">
        <v>127</v>
      </c>
      <c r="O16" s="38"/>
      <c r="P16" s="38" t="s">
        <v>124</v>
      </c>
      <c r="Q16" s="38" t="s">
        <v>70</v>
      </c>
      <c r="R16" s="38" t="s">
        <v>71</v>
      </c>
      <c r="S16" s="38" t="s">
        <v>125</v>
      </c>
      <c r="T16" s="38" t="s">
        <v>63</v>
      </c>
      <c r="U16" s="38" t="s">
        <v>63</v>
      </c>
      <c r="V16" s="38" t="s">
        <v>126</v>
      </c>
      <c r="W16" s="49" t="s">
        <v>127</v>
      </c>
      <c r="X16" s="38"/>
      <c r="Y16" s="22" t="s">
        <v>73</v>
      </c>
      <c r="Z16" s="39" t="s">
        <v>128</v>
      </c>
      <c r="AA16" s="38">
        <v>18186</v>
      </c>
      <c r="AB16" s="38" t="s">
        <v>75</v>
      </c>
      <c r="AC16" s="38">
        <v>40</v>
      </c>
      <c r="AD16" s="28">
        <v>12000</v>
      </c>
      <c r="AE16" s="37">
        <v>0</v>
      </c>
      <c r="AF16" s="37">
        <v>0</v>
      </c>
      <c r="AG16" s="28">
        <f t="shared" si="0"/>
        <v>12000</v>
      </c>
      <c r="AH16" s="41">
        <f t="shared" si="6"/>
        <v>12</v>
      </c>
      <c r="AI16" s="42">
        <v>12</v>
      </c>
      <c r="AJ16" s="42">
        <f t="shared" si="25"/>
        <v>0</v>
      </c>
      <c r="AK16" s="23">
        <f t="shared" si="7"/>
        <v>0</v>
      </c>
      <c r="AL16" s="24">
        <f t="shared" si="27"/>
        <v>4.5599999999999996</v>
      </c>
      <c r="AM16" s="23">
        <f t="shared" si="8"/>
        <v>54.72</v>
      </c>
      <c r="AN16" s="42">
        <f>AN$10</f>
        <v>0.08</v>
      </c>
      <c r="AO16" s="23">
        <f t="shared" si="9"/>
        <v>38.4</v>
      </c>
      <c r="AP16" s="24">
        <f t="shared" si="29"/>
        <v>5.46</v>
      </c>
      <c r="AQ16" s="23">
        <f t="shared" si="10"/>
        <v>2620.8000000000002</v>
      </c>
      <c r="AR16" s="42">
        <f t="shared" si="1"/>
        <v>3.5000000000000001E-3</v>
      </c>
      <c r="AS16" s="23">
        <f t="shared" si="11"/>
        <v>42</v>
      </c>
      <c r="AT16" s="42">
        <f>AT$10</f>
        <v>3.2099999999999997E-2</v>
      </c>
      <c r="AU16" s="23">
        <f t="shared" si="12"/>
        <v>385.2</v>
      </c>
      <c r="AV16" s="42">
        <f t="shared" si="13"/>
        <v>3.0000000000000001E-3</v>
      </c>
      <c r="AW16" s="24">
        <f t="shared" si="14"/>
        <v>36</v>
      </c>
      <c r="AX16" s="24" t="str">
        <f t="shared" si="31"/>
        <v>C11</v>
      </c>
      <c r="AY16" s="25">
        <f t="shared" si="2"/>
        <v>40</v>
      </c>
      <c r="AZ16" s="26">
        <f t="shared" si="15"/>
        <v>12000</v>
      </c>
      <c r="BA16" s="42">
        <v>0.14119999999999999</v>
      </c>
      <c r="BB16" s="42">
        <v>0.8</v>
      </c>
      <c r="BC16" s="23">
        <f t="shared" si="26"/>
        <v>1355.52</v>
      </c>
      <c r="BD16" s="25">
        <f t="shared" si="32"/>
        <v>0.2356</v>
      </c>
      <c r="BE16" s="23">
        <f t="shared" si="3"/>
        <v>2827.2</v>
      </c>
      <c r="BF16" s="25">
        <f t="shared" si="33"/>
        <v>0</v>
      </c>
      <c r="BG16" s="23">
        <f t="shared" si="4"/>
        <v>0</v>
      </c>
      <c r="BH16" s="42">
        <f>BH$10</f>
        <v>0</v>
      </c>
      <c r="BI16" s="23">
        <f t="shared" si="17"/>
        <v>0</v>
      </c>
      <c r="BJ16" s="27">
        <f t="shared" si="18"/>
        <v>7359.84</v>
      </c>
      <c r="BK16" s="27">
        <f t="shared" si="5"/>
        <v>0</v>
      </c>
      <c r="BL16" s="27">
        <f t="shared" si="19"/>
        <v>7359.84</v>
      </c>
      <c r="BM16" s="27">
        <f t="shared" si="20"/>
        <v>1692.76</v>
      </c>
      <c r="BN16" s="27">
        <f t="shared" si="21"/>
        <v>9052.6</v>
      </c>
    </row>
    <row r="17" spans="1:66" ht="18.75" customHeight="1">
      <c r="A17" s="37">
        <f t="shared" si="22"/>
        <v>10</v>
      </c>
      <c r="B17" s="37">
        <f t="shared" si="23"/>
        <v>1</v>
      </c>
      <c r="C17" s="37">
        <f t="shared" si="24"/>
        <v>10</v>
      </c>
      <c r="D17" s="47" t="s">
        <v>61</v>
      </c>
      <c r="E17" s="38">
        <v>8971383551</v>
      </c>
      <c r="F17" s="38" t="s">
        <v>62</v>
      </c>
      <c r="G17" s="38" t="s">
        <v>63</v>
      </c>
      <c r="H17" s="38" t="s">
        <v>64</v>
      </c>
      <c r="I17" s="39" t="s">
        <v>65</v>
      </c>
      <c r="J17" s="38" t="s">
        <v>129</v>
      </c>
      <c r="K17" s="38" t="s">
        <v>130</v>
      </c>
      <c r="L17" s="38" t="s">
        <v>63</v>
      </c>
      <c r="M17" s="38" t="s">
        <v>131</v>
      </c>
      <c r="N17" s="40">
        <v>127</v>
      </c>
      <c r="O17" s="38"/>
      <c r="P17" s="38" t="s">
        <v>132</v>
      </c>
      <c r="Q17" s="38" t="s">
        <v>70</v>
      </c>
      <c r="R17" s="38" t="s">
        <v>71</v>
      </c>
      <c r="S17" s="38" t="s">
        <v>130</v>
      </c>
      <c r="T17" s="38" t="s">
        <v>63</v>
      </c>
      <c r="U17" s="38" t="s">
        <v>63</v>
      </c>
      <c r="V17" s="38" t="s">
        <v>131</v>
      </c>
      <c r="W17" s="38">
        <v>127</v>
      </c>
      <c r="X17" s="38"/>
      <c r="Y17" s="22" t="s">
        <v>73</v>
      </c>
      <c r="Z17" s="39" t="s">
        <v>133</v>
      </c>
      <c r="AA17" s="38">
        <v>3279369</v>
      </c>
      <c r="AB17" s="38" t="s">
        <v>83</v>
      </c>
      <c r="AC17" s="38">
        <v>80</v>
      </c>
      <c r="AD17" s="28">
        <v>131925</v>
      </c>
      <c r="AE17" s="37">
        <v>0</v>
      </c>
      <c r="AF17" s="37">
        <v>0</v>
      </c>
      <c r="AG17" s="28">
        <f t="shared" si="0"/>
        <v>131925</v>
      </c>
      <c r="AH17" s="41">
        <f t="shared" si="6"/>
        <v>131.92500000000001</v>
      </c>
      <c r="AI17" s="42">
        <v>12</v>
      </c>
      <c r="AJ17" s="42">
        <f t="shared" si="25"/>
        <v>0</v>
      </c>
      <c r="AK17" s="23">
        <f t="shared" si="7"/>
        <v>0</v>
      </c>
      <c r="AL17" s="24">
        <f>AL$9</f>
        <v>9.5</v>
      </c>
      <c r="AM17" s="23">
        <f t="shared" si="8"/>
        <v>114</v>
      </c>
      <c r="AN17" s="42">
        <f t="shared" ref="AN17:AN18" si="35">AN$11</f>
        <v>0.08</v>
      </c>
      <c r="AO17" s="23">
        <f t="shared" si="9"/>
        <v>76.8</v>
      </c>
      <c r="AP17" s="24">
        <f>AP$9</f>
        <v>16.690000000000001</v>
      </c>
      <c r="AQ17" s="23">
        <f t="shared" si="10"/>
        <v>16022.4</v>
      </c>
      <c r="AR17" s="42">
        <f t="shared" si="1"/>
        <v>3.5000000000000001E-3</v>
      </c>
      <c r="AS17" s="23">
        <f t="shared" si="11"/>
        <v>461.74</v>
      </c>
      <c r="AT17" s="42">
        <f t="shared" ref="AT17:AT18" si="36">AT$11</f>
        <v>3.2099999999999997E-2</v>
      </c>
      <c r="AU17" s="23">
        <f t="shared" si="12"/>
        <v>4234.79</v>
      </c>
      <c r="AV17" s="42">
        <f t="shared" si="13"/>
        <v>3.0000000000000001E-3</v>
      </c>
      <c r="AW17" s="24">
        <f t="shared" si="14"/>
        <v>395.78</v>
      </c>
      <c r="AX17" s="24" t="str">
        <f>AX$9</f>
        <v>C21</v>
      </c>
      <c r="AY17" s="25">
        <f t="shared" si="2"/>
        <v>80</v>
      </c>
      <c r="AZ17" s="26">
        <f t="shared" si="15"/>
        <v>131925</v>
      </c>
      <c r="BA17" s="42">
        <v>0.14119999999999999</v>
      </c>
      <c r="BB17" s="42">
        <v>0.8</v>
      </c>
      <c r="BC17" s="23">
        <f t="shared" si="26"/>
        <v>14902.25</v>
      </c>
      <c r="BD17" s="25" t="str">
        <f>BD$9</f>
        <v>0,2221</v>
      </c>
      <c r="BE17" s="23">
        <f t="shared" si="3"/>
        <v>29300.54</v>
      </c>
      <c r="BF17" s="25">
        <f>BF$9</f>
        <v>0</v>
      </c>
      <c r="BG17" s="23">
        <f t="shared" si="4"/>
        <v>0</v>
      </c>
      <c r="BH17" s="42">
        <f t="shared" ref="BH17:BH18" si="37">BH$11</f>
        <v>0</v>
      </c>
      <c r="BI17" s="23">
        <f t="shared" si="17"/>
        <v>0</v>
      </c>
      <c r="BJ17" s="27">
        <f t="shared" si="18"/>
        <v>65508.3</v>
      </c>
      <c r="BK17" s="27">
        <f t="shared" si="5"/>
        <v>0</v>
      </c>
      <c r="BL17" s="27">
        <f t="shared" si="19"/>
        <v>65508.3</v>
      </c>
      <c r="BM17" s="27">
        <f t="shared" si="20"/>
        <v>15066.91</v>
      </c>
      <c r="BN17" s="27">
        <f t="shared" si="21"/>
        <v>80575.210000000006</v>
      </c>
    </row>
    <row r="18" spans="1:66" ht="18.75" customHeight="1">
      <c r="A18" s="37">
        <f t="shared" si="22"/>
        <v>11</v>
      </c>
      <c r="B18" s="37">
        <f t="shared" si="23"/>
        <v>1</v>
      </c>
      <c r="C18" s="37">
        <f t="shared" si="24"/>
        <v>11</v>
      </c>
      <c r="D18" s="38" t="s">
        <v>61</v>
      </c>
      <c r="E18" s="38">
        <v>8971383551</v>
      </c>
      <c r="F18" s="38" t="s">
        <v>62</v>
      </c>
      <c r="G18" s="38" t="s">
        <v>63</v>
      </c>
      <c r="H18" s="38" t="s">
        <v>64</v>
      </c>
      <c r="I18" s="39" t="s">
        <v>65</v>
      </c>
      <c r="J18" s="38" t="s">
        <v>134</v>
      </c>
      <c r="K18" s="38" t="s">
        <v>135</v>
      </c>
      <c r="L18" s="38" t="s">
        <v>63</v>
      </c>
      <c r="M18" s="38" t="s">
        <v>136</v>
      </c>
      <c r="N18" s="40" t="s">
        <v>137</v>
      </c>
      <c r="O18" s="38"/>
      <c r="P18" s="38" t="s">
        <v>138</v>
      </c>
      <c r="Q18" s="38" t="s">
        <v>70</v>
      </c>
      <c r="R18" s="38" t="s">
        <v>71</v>
      </c>
      <c r="S18" s="38" t="s">
        <v>135</v>
      </c>
      <c r="T18" s="38" t="s">
        <v>63</v>
      </c>
      <c r="U18" s="38" t="s">
        <v>63</v>
      </c>
      <c r="V18" s="38" t="s">
        <v>139</v>
      </c>
      <c r="W18" s="38" t="s">
        <v>137</v>
      </c>
      <c r="X18" s="38"/>
      <c r="Y18" s="22" t="s">
        <v>73</v>
      </c>
      <c r="Z18" s="39" t="s">
        <v>140</v>
      </c>
      <c r="AA18" s="38">
        <v>32608130</v>
      </c>
      <c r="AB18" s="38" t="s">
        <v>75</v>
      </c>
      <c r="AC18" s="38">
        <v>22</v>
      </c>
      <c r="AD18" s="28">
        <v>6212</v>
      </c>
      <c r="AE18" s="37">
        <v>0</v>
      </c>
      <c r="AF18" s="37">
        <v>0</v>
      </c>
      <c r="AG18" s="28">
        <f t="shared" si="0"/>
        <v>6212</v>
      </c>
      <c r="AH18" s="41">
        <f t="shared" si="6"/>
        <v>6.2119999999999997</v>
      </c>
      <c r="AI18" s="42">
        <v>12</v>
      </c>
      <c r="AJ18" s="42">
        <f t="shared" si="25"/>
        <v>0</v>
      </c>
      <c r="AK18" s="23">
        <f t="shared" si="7"/>
        <v>0</v>
      </c>
      <c r="AL18" s="24">
        <f t="shared" ref="AL18:AL19" si="38">AL$8</f>
        <v>4.5599999999999996</v>
      </c>
      <c r="AM18" s="23">
        <f t="shared" si="8"/>
        <v>54.72</v>
      </c>
      <c r="AN18" s="42">
        <f t="shared" si="35"/>
        <v>0.08</v>
      </c>
      <c r="AO18" s="23">
        <f t="shared" si="9"/>
        <v>21.12</v>
      </c>
      <c r="AP18" s="24">
        <f t="shared" ref="AP18:AP19" si="39">AP$8</f>
        <v>5.46</v>
      </c>
      <c r="AQ18" s="23">
        <f t="shared" si="10"/>
        <v>1441.44</v>
      </c>
      <c r="AR18" s="42">
        <f t="shared" si="1"/>
        <v>3.5000000000000001E-3</v>
      </c>
      <c r="AS18" s="23">
        <f t="shared" si="11"/>
        <v>21.74</v>
      </c>
      <c r="AT18" s="42">
        <f t="shared" si="36"/>
        <v>3.2099999999999997E-2</v>
      </c>
      <c r="AU18" s="23">
        <f t="shared" si="12"/>
        <v>199.41</v>
      </c>
      <c r="AV18" s="42">
        <f t="shared" si="13"/>
        <v>3.0000000000000001E-3</v>
      </c>
      <c r="AW18" s="24">
        <f t="shared" si="14"/>
        <v>18.64</v>
      </c>
      <c r="AX18" s="24" t="str">
        <f t="shared" ref="AX18:AX19" si="40">AX$8</f>
        <v>C11</v>
      </c>
      <c r="AY18" s="25">
        <f t="shared" si="2"/>
        <v>22</v>
      </c>
      <c r="AZ18" s="26">
        <f t="shared" si="15"/>
        <v>6212</v>
      </c>
      <c r="BA18" s="42">
        <v>0.14119999999999999</v>
      </c>
      <c r="BB18" s="42">
        <v>0.8</v>
      </c>
      <c r="BC18" s="23">
        <f t="shared" si="26"/>
        <v>701.71</v>
      </c>
      <c r="BD18" s="25">
        <f t="shared" ref="BD18:BD19" si="41">BD$8</f>
        <v>0.2356</v>
      </c>
      <c r="BE18" s="23">
        <f t="shared" si="3"/>
        <v>1463.55</v>
      </c>
      <c r="BF18" s="25">
        <f t="shared" ref="BF18:BF19" si="42">BF$8</f>
        <v>0</v>
      </c>
      <c r="BG18" s="23">
        <f t="shared" si="4"/>
        <v>0</v>
      </c>
      <c r="BH18" s="42">
        <f t="shared" si="37"/>
        <v>0</v>
      </c>
      <c r="BI18" s="23">
        <f t="shared" si="17"/>
        <v>0</v>
      </c>
      <c r="BJ18" s="27">
        <f t="shared" si="18"/>
        <v>3922.33</v>
      </c>
      <c r="BK18" s="27">
        <f t="shared" si="5"/>
        <v>0</v>
      </c>
      <c r="BL18" s="27">
        <f t="shared" si="19"/>
        <v>3922.33</v>
      </c>
      <c r="BM18" s="27">
        <f t="shared" si="20"/>
        <v>902.14</v>
      </c>
      <c r="BN18" s="27">
        <f t="shared" si="21"/>
        <v>4824.47</v>
      </c>
    </row>
    <row r="19" spans="1:66" ht="18.75" customHeight="1">
      <c r="A19" s="37">
        <f t="shared" si="22"/>
        <v>12</v>
      </c>
      <c r="B19" s="37">
        <f t="shared" si="23"/>
        <v>1</v>
      </c>
      <c r="C19" s="37">
        <f t="shared" si="24"/>
        <v>12</v>
      </c>
      <c r="D19" s="38" t="s">
        <v>61</v>
      </c>
      <c r="E19" s="38">
        <v>8971383551</v>
      </c>
      <c r="F19" s="38" t="s">
        <v>62</v>
      </c>
      <c r="G19" s="38" t="s">
        <v>63</v>
      </c>
      <c r="H19" s="38" t="s">
        <v>64</v>
      </c>
      <c r="I19" s="39" t="s">
        <v>65</v>
      </c>
      <c r="J19" s="38" t="s">
        <v>134</v>
      </c>
      <c r="K19" s="38" t="s">
        <v>141</v>
      </c>
      <c r="L19" s="38" t="s">
        <v>63</v>
      </c>
      <c r="M19" s="38" t="s">
        <v>142</v>
      </c>
      <c r="N19" s="45" t="s">
        <v>143</v>
      </c>
      <c r="O19" s="38"/>
      <c r="P19" s="37" t="s">
        <v>144</v>
      </c>
      <c r="Q19" s="38" t="s">
        <v>70</v>
      </c>
      <c r="R19" s="38" t="s">
        <v>71</v>
      </c>
      <c r="S19" s="38" t="s">
        <v>141</v>
      </c>
      <c r="T19" s="38" t="s">
        <v>63</v>
      </c>
      <c r="U19" s="38" t="s">
        <v>63</v>
      </c>
      <c r="V19" s="38" t="s">
        <v>142</v>
      </c>
      <c r="W19" s="38" t="s">
        <v>143</v>
      </c>
      <c r="X19" s="38"/>
      <c r="Y19" s="22" t="s">
        <v>73</v>
      </c>
      <c r="Z19" s="39" t="s">
        <v>145</v>
      </c>
      <c r="AA19" s="39" t="s">
        <v>146</v>
      </c>
      <c r="AB19" s="38" t="s">
        <v>75</v>
      </c>
      <c r="AC19" s="50">
        <v>40</v>
      </c>
      <c r="AD19" s="28">
        <v>28935</v>
      </c>
      <c r="AE19" s="51">
        <v>0</v>
      </c>
      <c r="AF19" s="37">
        <v>0</v>
      </c>
      <c r="AG19" s="28">
        <f t="shared" si="0"/>
        <v>28935</v>
      </c>
      <c r="AH19" s="41">
        <f t="shared" si="6"/>
        <v>28.934999999999999</v>
      </c>
      <c r="AI19" s="42">
        <v>12</v>
      </c>
      <c r="AJ19" s="42">
        <f t="shared" si="25"/>
        <v>0</v>
      </c>
      <c r="AK19" s="23">
        <f t="shared" si="7"/>
        <v>0</v>
      </c>
      <c r="AL19" s="24">
        <f t="shared" si="38"/>
        <v>4.5599999999999996</v>
      </c>
      <c r="AM19" s="23">
        <f t="shared" si="8"/>
        <v>54.72</v>
      </c>
      <c r="AN19" s="42">
        <v>0.08</v>
      </c>
      <c r="AO19" s="23">
        <f t="shared" si="9"/>
        <v>38.4</v>
      </c>
      <c r="AP19" s="24">
        <f t="shared" si="39"/>
        <v>5.46</v>
      </c>
      <c r="AQ19" s="23">
        <f t="shared" si="10"/>
        <v>2620.8000000000002</v>
      </c>
      <c r="AR19" s="42">
        <f t="shared" si="1"/>
        <v>3.5000000000000001E-3</v>
      </c>
      <c r="AS19" s="23">
        <f t="shared" si="11"/>
        <v>101.27</v>
      </c>
      <c r="AT19" s="42">
        <v>3.2099999999999997E-2</v>
      </c>
      <c r="AU19" s="23">
        <f t="shared" si="12"/>
        <v>928.81</v>
      </c>
      <c r="AV19" s="42">
        <f t="shared" si="13"/>
        <v>3.0000000000000001E-3</v>
      </c>
      <c r="AW19" s="24">
        <f t="shared" si="14"/>
        <v>86.81</v>
      </c>
      <c r="AX19" s="24" t="str">
        <f t="shared" si="40"/>
        <v>C11</v>
      </c>
      <c r="AY19" s="25">
        <f t="shared" si="2"/>
        <v>40</v>
      </c>
      <c r="AZ19" s="26">
        <f t="shared" si="15"/>
        <v>28935</v>
      </c>
      <c r="BA19" s="42">
        <v>0.14119999999999999</v>
      </c>
      <c r="BB19" s="42">
        <v>0.8</v>
      </c>
      <c r="BC19" s="23">
        <f t="shared" si="26"/>
        <v>3268.5</v>
      </c>
      <c r="BD19" s="25">
        <f t="shared" si="41"/>
        <v>0.2356</v>
      </c>
      <c r="BE19" s="23">
        <f t="shared" si="3"/>
        <v>6817.09</v>
      </c>
      <c r="BF19" s="25">
        <f t="shared" si="42"/>
        <v>0</v>
      </c>
      <c r="BG19" s="23">
        <f t="shared" si="4"/>
        <v>0</v>
      </c>
      <c r="BH19" s="42">
        <v>0</v>
      </c>
      <c r="BI19" s="23">
        <f t="shared" si="17"/>
        <v>0</v>
      </c>
      <c r="BJ19" s="27">
        <f t="shared" si="18"/>
        <v>13916.4</v>
      </c>
      <c r="BK19" s="27">
        <f t="shared" si="5"/>
        <v>0</v>
      </c>
      <c r="BL19" s="27">
        <f t="shared" si="19"/>
        <v>13916.4</v>
      </c>
      <c r="BM19" s="27">
        <f t="shared" si="20"/>
        <v>3200.77</v>
      </c>
      <c r="BN19" s="27">
        <f t="shared" si="21"/>
        <v>17117.169999999998</v>
      </c>
    </row>
    <row r="20" spans="1:66" ht="18.75" customHeight="1">
      <c r="A20" s="37">
        <f t="shared" si="22"/>
        <v>13</v>
      </c>
      <c r="B20" s="37">
        <f t="shared" si="23"/>
        <v>1</v>
      </c>
      <c r="C20" s="37">
        <f t="shared" si="24"/>
        <v>13</v>
      </c>
      <c r="D20" s="52" t="s">
        <v>61</v>
      </c>
      <c r="E20" s="52" t="s">
        <v>147</v>
      </c>
      <c r="F20" s="52" t="s">
        <v>62</v>
      </c>
      <c r="G20" s="52" t="s">
        <v>63</v>
      </c>
      <c r="H20" s="52" t="s">
        <v>148</v>
      </c>
      <c r="I20" s="52" t="s">
        <v>65</v>
      </c>
      <c r="J20" s="53" t="s">
        <v>149</v>
      </c>
      <c r="K20" s="52" t="s">
        <v>150</v>
      </c>
      <c r="L20" s="52" t="s">
        <v>63</v>
      </c>
      <c r="M20" s="52" t="s">
        <v>151</v>
      </c>
      <c r="N20" s="54" t="s">
        <v>152</v>
      </c>
      <c r="O20" s="38"/>
      <c r="P20" s="55" t="s">
        <v>153</v>
      </c>
      <c r="Q20" s="38" t="s">
        <v>70</v>
      </c>
      <c r="R20" s="38" t="s">
        <v>71</v>
      </c>
      <c r="S20" s="56" t="s">
        <v>154</v>
      </c>
      <c r="T20" s="56" t="s">
        <v>63</v>
      </c>
      <c r="U20" s="56" t="s">
        <v>63</v>
      </c>
      <c r="V20" s="56" t="s">
        <v>155</v>
      </c>
      <c r="W20" s="56" t="s">
        <v>156</v>
      </c>
      <c r="X20" s="38"/>
      <c r="Y20" s="22" t="s">
        <v>73</v>
      </c>
      <c r="Z20" s="39" t="s">
        <v>157</v>
      </c>
      <c r="AA20" s="39" t="s">
        <v>158</v>
      </c>
      <c r="AB20" s="39" t="s">
        <v>159</v>
      </c>
      <c r="AC20" s="39" t="s">
        <v>160</v>
      </c>
      <c r="AD20" s="28">
        <v>37755</v>
      </c>
      <c r="AE20" s="28">
        <v>23010</v>
      </c>
      <c r="AF20" s="39" t="s">
        <v>161</v>
      </c>
      <c r="AG20" s="28">
        <f t="shared" si="0"/>
        <v>60765</v>
      </c>
      <c r="AH20" s="41">
        <f t="shared" si="6"/>
        <v>60.765000000000001</v>
      </c>
      <c r="AI20" s="42">
        <v>12</v>
      </c>
      <c r="AJ20" s="42">
        <f t="shared" si="25"/>
        <v>0</v>
      </c>
      <c r="AK20" s="23">
        <f t="shared" si="7"/>
        <v>0</v>
      </c>
      <c r="AL20" s="24">
        <v>9.6</v>
      </c>
      <c r="AM20" s="23">
        <f t="shared" si="8"/>
        <v>115.2</v>
      </c>
      <c r="AN20" s="42">
        <f>AN$11</f>
        <v>0.08</v>
      </c>
      <c r="AO20" s="23">
        <f t="shared" si="9"/>
        <v>43.2</v>
      </c>
      <c r="AP20" s="24">
        <v>16.690000000000001</v>
      </c>
      <c r="AQ20" s="23">
        <f t="shared" si="10"/>
        <v>9012.6</v>
      </c>
      <c r="AR20" s="42">
        <f t="shared" si="1"/>
        <v>3.5000000000000001E-3</v>
      </c>
      <c r="AS20" s="23">
        <f t="shared" si="11"/>
        <v>212.68</v>
      </c>
      <c r="AT20" s="42">
        <f>AT$11</f>
        <v>3.2099999999999997E-2</v>
      </c>
      <c r="AU20" s="23">
        <f t="shared" si="12"/>
        <v>1950.56</v>
      </c>
      <c r="AV20" s="42">
        <f t="shared" si="13"/>
        <v>3.0000000000000001E-3</v>
      </c>
      <c r="AW20" s="24">
        <f t="shared" si="14"/>
        <v>182.3</v>
      </c>
      <c r="AX20" s="24" t="s">
        <v>159</v>
      </c>
      <c r="AY20" s="25" t="str">
        <f t="shared" si="2"/>
        <v>45</v>
      </c>
      <c r="AZ20" s="26">
        <f t="shared" si="15"/>
        <v>60765</v>
      </c>
      <c r="BA20" s="42">
        <v>0.14119999999999999</v>
      </c>
      <c r="BB20" s="42">
        <v>0.8</v>
      </c>
      <c r="BC20" s="23">
        <f t="shared" si="26"/>
        <v>6864.01</v>
      </c>
      <c r="BD20" s="25" t="s">
        <v>162</v>
      </c>
      <c r="BE20" s="23">
        <f t="shared" si="3"/>
        <v>10639.36</v>
      </c>
      <c r="BF20" s="25">
        <v>9.8599999999999993E-2</v>
      </c>
      <c r="BG20" s="23">
        <f t="shared" si="4"/>
        <v>2268.79</v>
      </c>
      <c r="BH20" s="42">
        <f>BH$11</f>
        <v>0</v>
      </c>
      <c r="BI20" s="23">
        <f t="shared" si="17"/>
        <v>0</v>
      </c>
      <c r="BJ20" s="27">
        <f t="shared" si="18"/>
        <v>31288.7</v>
      </c>
      <c r="BK20" s="27">
        <f t="shared" si="5"/>
        <v>0</v>
      </c>
      <c r="BL20" s="27">
        <f t="shared" si="19"/>
        <v>31288.7</v>
      </c>
      <c r="BM20" s="27">
        <f t="shared" si="20"/>
        <v>7196.4</v>
      </c>
      <c r="BN20" s="27">
        <f t="shared" si="21"/>
        <v>38485.1</v>
      </c>
    </row>
    <row r="21" spans="1:66" ht="18.75" customHeight="1">
      <c r="A21" s="37">
        <f>A20+1</f>
        <v>14</v>
      </c>
      <c r="B21" s="37">
        <f>B20</f>
        <v>1</v>
      </c>
      <c r="C21" s="37">
        <f>C20+1</f>
        <v>14</v>
      </c>
      <c r="D21" s="52" t="s">
        <v>61</v>
      </c>
      <c r="E21" s="38">
        <v>8971383551</v>
      </c>
      <c r="F21" s="38" t="s">
        <v>62</v>
      </c>
      <c r="G21" s="38" t="s">
        <v>63</v>
      </c>
      <c r="H21" s="38" t="s">
        <v>64</v>
      </c>
      <c r="I21" s="39" t="s">
        <v>65</v>
      </c>
      <c r="J21" s="38" t="s">
        <v>163</v>
      </c>
      <c r="K21" s="38" t="s">
        <v>62</v>
      </c>
      <c r="L21" s="38" t="s">
        <v>63</v>
      </c>
      <c r="M21" s="38" t="s">
        <v>164</v>
      </c>
      <c r="N21" s="57" t="s">
        <v>65</v>
      </c>
      <c r="O21" s="38"/>
      <c r="P21" s="51" t="s">
        <v>165</v>
      </c>
      <c r="Q21" s="38" t="s">
        <v>70</v>
      </c>
      <c r="R21" s="38" t="s">
        <v>71</v>
      </c>
      <c r="S21" s="38" t="s">
        <v>166</v>
      </c>
      <c r="T21" s="38" t="s">
        <v>63</v>
      </c>
      <c r="U21" s="38" t="s">
        <v>63</v>
      </c>
      <c r="V21" s="38" t="s">
        <v>167</v>
      </c>
      <c r="W21" s="39" t="s">
        <v>168</v>
      </c>
      <c r="X21" s="38"/>
      <c r="Y21" s="22" t="s">
        <v>73</v>
      </c>
      <c r="Z21" s="39" t="s">
        <v>169</v>
      </c>
      <c r="AA21" s="38">
        <v>93618754</v>
      </c>
      <c r="AB21" s="38" t="s">
        <v>170</v>
      </c>
      <c r="AC21" s="38">
        <v>150</v>
      </c>
      <c r="AD21" s="28">
        <v>172561</v>
      </c>
      <c r="AE21" s="37">
        <v>0</v>
      </c>
      <c r="AF21" s="37">
        <v>0</v>
      </c>
      <c r="AG21" s="28">
        <f t="shared" si="0"/>
        <v>172561</v>
      </c>
      <c r="AH21" s="41">
        <f t="shared" si="6"/>
        <v>172.56100000000001</v>
      </c>
      <c r="AI21" s="42">
        <v>12</v>
      </c>
      <c r="AJ21" s="42">
        <f>AJ20</f>
        <v>0</v>
      </c>
      <c r="AK21" s="23">
        <f t="shared" si="7"/>
        <v>0</v>
      </c>
      <c r="AL21" s="24">
        <v>54</v>
      </c>
      <c r="AM21" s="23">
        <f t="shared" si="8"/>
        <v>648</v>
      </c>
      <c r="AN21" s="42">
        <f>AN$10</f>
        <v>0.08</v>
      </c>
      <c r="AO21" s="23">
        <f t="shared" si="9"/>
        <v>144</v>
      </c>
      <c r="AP21" s="24">
        <v>17.489999999999998</v>
      </c>
      <c r="AQ21" s="23">
        <f t="shared" si="10"/>
        <v>31482</v>
      </c>
      <c r="AR21" s="42">
        <f t="shared" si="1"/>
        <v>3.5000000000000001E-3</v>
      </c>
      <c r="AS21" s="23">
        <f t="shared" si="11"/>
        <v>603.96</v>
      </c>
      <c r="AT21" s="42">
        <v>3.2120000000000003E-2</v>
      </c>
      <c r="AU21" s="23">
        <f t="shared" si="12"/>
        <v>5542.66</v>
      </c>
      <c r="AV21" s="42">
        <f t="shared" si="13"/>
        <v>3.0000000000000001E-3</v>
      </c>
      <c r="AW21" s="24">
        <f t="shared" si="14"/>
        <v>517.67999999999995</v>
      </c>
      <c r="AX21" s="24" t="s">
        <v>170</v>
      </c>
      <c r="AY21" s="25">
        <f t="shared" si="2"/>
        <v>150</v>
      </c>
      <c r="AZ21" s="26">
        <f t="shared" si="15"/>
        <v>172561</v>
      </c>
      <c r="BA21" s="42">
        <v>0.14119999999999999</v>
      </c>
      <c r="BB21" s="42">
        <v>0.8</v>
      </c>
      <c r="BC21" s="23">
        <f t="shared" si="26"/>
        <v>19492.490000000002</v>
      </c>
      <c r="BD21" s="58">
        <f>81.77/1000</f>
        <v>8.1769999999999995E-2</v>
      </c>
      <c r="BE21" s="23">
        <f t="shared" si="3"/>
        <v>14110.31</v>
      </c>
      <c r="BF21" s="25">
        <v>0</v>
      </c>
      <c r="BG21" s="23">
        <f t="shared" si="4"/>
        <v>0</v>
      </c>
      <c r="BH21" s="42">
        <f>BH$10</f>
        <v>0</v>
      </c>
      <c r="BI21" s="23">
        <f t="shared" si="17"/>
        <v>0</v>
      </c>
      <c r="BJ21" s="27">
        <f t="shared" si="18"/>
        <v>72541.100000000006</v>
      </c>
      <c r="BK21" s="27">
        <f t="shared" si="5"/>
        <v>0</v>
      </c>
      <c r="BL21" s="27">
        <f t="shared" si="19"/>
        <v>72541.100000000006</v>
      </c>
      <c r="BM21" s="27">
        <f t="shared" si="20"/>
        <v>16684.45</v>
      </c>
      <c r="BN21" s="27">
        <f t="shared" si="21"/>
        <v>89225.55</v>
      </c>
    </row>
    <row r="22" spans="1:66">
      <c r="AD22" s="32">
        <f>SUM(AD8:AD21)</f>
        <v>678744</v>
      </c>
      <c r="AE22" s="21">
        <f>SUM(AE8:AE21)</f>
        <v>23010</v>
      </c>
      <c r="AG22" s="33">
        <f>SUM(AG8:AG21)</f>
        <v>701754</v>
      </c>
      <c r="AH22" s="34">
        <f t="shared" si="6"/>
        <v>701.75400000000002</v>
      </c>
      <c r="AZ22" s="35">
        <f>SUM(AZ8:AZ21)</f>
        <v>701754</v>
      </c>
      <c r="BJ22" s="36">
        <f>SUM(BJ8:BJ21)</f>
        <v>379429.68000000005</v>
      </c>
      <c r="BK22" s="36">
        <f>SUM(BK8:BK21)</f>
        <v>0</v>
      </c>
      <c r="BL22" s="27">
        <f t="shared" si="19"/>
        <v>379429.68</v>
      </c>
      <c r="BM22" s="27">
        <f t="shared" si="20"/>
        <v>87268.83</v>
      </c>
      <c r="BN22" s="27">
        <f t="shared" si="21"/>
        <v>466698.51</v>
      </c>
    </row>
    <row r="23" spans="1:66">
      <c r="AE23" s="32">
        <f>SUM(AD22:AE22)</f>
        <v>701754</v>
      </c>
    </row>
  </sheetData>
  <autoFilter ref="D7:AG21" xr:uid="{00000000-0009-0000-0000-000000000000}"/>
  <mergeCells count="6">
    <mergeCell ref="A1:D5"/>
    <mergeCell ref="E1:G1"/>
    <mergeCell ref="E2:G2"/>
    <mergeCell ref="E3:G3"/>
    <mergeCell ref="E4:G4"/>
    <mergeCell ref="E5:K5"/>
  </mergeCells>
  <pageMargins left="0.31496062992125984" right="0.15748031496062992" top="0.74803149606299213" bottom="0.23622047244094491" header="0.31496062992125984" footer="0.31496062992125984"/>
  <pageSetup paperSize="8" scale="6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kalkulator</vt:lpstr>
      <vt:lpstr>kalkulator!Obszar_wydruku</vt:lpstr>
    </vt:vector>
  </TitlesOfParts>
  <Company>UMW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Hetman</dc:creator>
  <cp:lastModifiedBy>Jacek Walski</cp:lastModifiedBy>
  <cp:lastPrinted>2025-10-02T11:22:22Z</cp:lastPrinted>
  <dcterms:created xsi:type="dcterms:W3CDTF">2025-09-26T16:09:07Z</dcterms:created>
  <dcterms:modified xsi:type="dcterms:W3CDTF">2025-11-03T09:31:22Z</dcterms:modified>
</cp:coreProperties>
</file>